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am-my.sharepoint.com/personal/at82350_amu_edu_pl/Documents/UDOSTEPNIONE/Artur - dokumenty/Publikacja_mikro_Svalbard/PPDB/"/>
    </mc:Choice>
  </mc:AlternateContent>
  <xr:revisionPtr revIDLastSave="0" documentId="8_{0D4B0132-00C1-4337-A944-6092539F0ACE}" xr6:coauthVersionLast="47" xr6:coauthVersionMax="47" xr10:uidLastSave="{00000000-0000-0000-0000-000000000000}"/>
  <bookViews>
    <workbookView xWindow="28680" yWindow="-195" windowWidth="29040" windowHeight="15720" xr2:uid="{57AE62C2-A43A-4268-8785-F0949929D147}"/>
  </bookViews>
  <sheets>
    <sheet name="Table_S4" sheetId="1" r:id="rId1"/>
  </sheets>
  <externalReferences>
    <externalReference r:id="rId2"/>
  </externalReferences>
  <definedNames>
    <definedName name="_xlnm._FilterDatabase" localSheetId="0" hidden="1">Table_S4!$A$4:$P$44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" l="1"/>
  <c r="O44" i="1"/>
  <c r="N44" i="1"/>
  <c r="M44" i="1"/>
  <c r="L44" i="1"/>
  <c r="K44" i="1"/>
  <c r="J44" i="1"/>
  <c r="I44" i="1"/>
  <c r="H44" i="1"/>
  <c r="G44" i="1"/>
  <c r="F44" i="1"/>
  <c r="E44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P8" i="1"/>
  <c r="O8" i="1"/>
  <c r="N8" i="1"/>
  <c r="M8" i="1"/>
  <c r="L8" i="1"/>
  <c r="K8" i="1"/>
  <c r="J8" i="1"/>
  <c r="I8" i="1"/>
  <c r="H8" i="1"/>
  <c r="G8" i="1"/>
  <c r="F8" i="1"/>
  <c r="E8" i="1"/>
  <c r="D8" i="1"/>
  <c r="P7" i="1"/>
  <c r="O7" i="1"/>
  <c r="N7" i="1"/>
  <c r="M7" i="1"/>
  <c r="L7" i="1"/>
  <c r="K7" i="1"/>
  <c r="J7" i="1"/>
  <c r="I7" i="1"/>
  <c r="H7" i="1"/>
  <c r="G7" i="1"/>
  <c r="F7" i="1"/>
  <c r="E7" i="1"/>
  <c r="D7" i="1"/>
  <c r="P6" i="1"/>
  <c r="O6" i="1"/>
  <c r="N6" i="1"/>
  <c r="M6" i="1"/>
  <c r="L6" i="1"/>
  <c r="K6" i="1"/>
  <c r="J6" i="1"/>
  <c r="I6" i="1"/>
  <c r="H6" i="1"/>
  <c r="G6" i="1"/>
  <c r="F6" i="1"/>
  <c r="E6" i="1"/>
  <c r="D6" i="1"/>
  <c r="P5" i="1"/>
  <c r="O5" i="1"/>
  <c r="N5" i="1"/>
  <c r="M5" i="1"/>
  <c r="L5" i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<sst xmlns="http://schemas.openxmlformats.org/spreadsheetml/2006/main" count="74" uniqueCount="30">
  <si>
    <t>Table S4. Prevalence of microsporidians detected across host species and sampling areas.</t>
  </si>
  <si>
    <t>Island</t>
  </si>
  <si>
    <t>Area</t>
  </si>
  <si>
    <t>Host</t>
  </si>
  <si>
    <t>Non-human pathogenic</t>
  </si>
  <si>
    <t>Human pathogenic</t>
  </si>
  <si>
    <t>TOTAL</t>
  </si>
  <si>
    <t>Uncultured Mrazekiidae sp. SV01</t>
  </si>
  <si>
    <t>Uncultured Orthosomella-like sp. SV02</t>
  </si>
  <si>
    <t>Uncultured Orthosomella-like sp. SV03</t>
  </si>
  <si>
    <t>Uncultured Mrazekiidae sp. SV04</t>
  </si>
  <si>
    <t>Uncultured Mrazekiidae sp. SV05</t>
  </si>
  <si>
    <t>Uncultured Gurleyidae sp. SV06</t>
  </si>
  <si>
    <t>Uncultured Gurleyidae sp. SV07</t>
  </si>
  <si>
    <t>E. cuniculi</t>
  </si>
  <si>
    <t>E. hellem</t>
  </si>
  <si>
    <t>E. bieneusi</t>
  </si>
  <si>
    <t xml:space="preserve">Barentsøya </t>
  </si>
  <si>
    <t>Vulpes lagopus</t>
  </si>
  <si>
    <t>Rangifer tarandus platyrhynchus</t>
  </si>
  <si>
    <t>Anser brachyrhynchus</t>
  </si>
  <si>
    <t>Edgeøya</t>
  </si>
  <si>
    <t>Nordaustlandet</t>
  </si>
  <si>
    <t>Spitsbergen</t>
  </si>
  <si>
    <t>Eastern Spitsbergen</t>
  </si>
  <si>
    <t>Longyearbyen</t>
  </si>
  <si>
    <t xml:space="preserve">Northern Spitsbergen </t>
  </si>
  <si>
    <t>Ny-Ålesund</t>
  </si>
  <si>
    <t xml:space="preserve">Southern Spitsbergen </t>
  </si>
  <si>
    <t>Von Otterøya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</si>
</sst>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upplementary_material.xlsx" TargetMode="External"/><Relationship Id="rId2" Type="http://schemas.openxmlformats.org/officeDocument/2006/relationships/externalLinkPath" Target="https://uam-my.sharepoint.com/personal/at82350_amu_edu_pl/Documents/UDOSTEPNIONE/Artur%20-%20dokumenty/Publikacja_mikro_Svalbard/Supplementary_material.xlsx" TargetMode="External"/><Relationship Id="rId1" Type="http://schemas.openxmlformats.org/officeDocument/2006/relationships/externalLinkPath" Target="/personal/at82350_amu_edu_pl/Documents/UDOSTEPNIONE/Artur%20-%20dokumenty/Publikacja_mikro_Svalbard/Supplementary_mater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_S1"/>
      <sheetName val="Table_S2"/>
      <sheetName val="Table_S3"/>
      <sheetName val="Table_S4"/>
      <sheetName val="Table_S5"/>
      <sheetName val="Table_S6"/>
    </sheetNames>
    <sheetDataSet>
      <sheetData sheetId="0"/>
      <sheetData sheetId="1"/>
      <sheetData sheetId="2">
        <row r="5">
          <cell r="D5">
            <v>2</v>
          </cell>
          <cell r="E5">
            <v>2</v>
          </cell>
          <cell r="F5">
            <v>2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7</v>
          </cell>
          <cell r="L5">
            <v>0</v>
          </cell>
          <cell r="M5">
            <v>0</v>
          </cell>
          <cell r="N5">
            <v>1</v>
          </cell>
          <cell r="O5">
            <v>1</v>
          </cell>
          <cell r="P5">
            <v>8</v>
          </cell>
        </row>
        <row r="6">
          <cell r="D6">
            <v>3</v>
          </cell>
          <cell r="E6">
            <v>2</v>
          </cell>
          <cell r="F6">
            <v>3</v>
          </cell>
          <cell r="G6">
            <v>2</v>
          </cell>
          <cell r="H6">
            <v>0</v>
          </cell>
          <cell r="I6">
            <v>0</v>
          </cell>
          <cell r="J6">
            <v>0</v>
          </cell>
          <cell r="K6">
            <v>10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10</v>
          </cell>
        </row>
        <row r="7">
          <cell r="D7">
            <v>5</v>
          </cell>
          <cell r="E7">
            <v>1</v>
          </cell>
          <cell r="F7">
            <v>1</v>
          </cell>
          <cell r="G7">
            <v>2</v>
          </cell>
          <cell r="H7">
            <v>2</v>
          </cell>
          <cell r="I7">
            <v>0</v>
          </cell>
          <cell r="J7">
            <v>0</v>
          </cell>
          <cell r="K7">
            <v>11</v>
          </cell>
          <cell r="L7">
            <v>0</v>
          </cell>
          <cell r="M7">
            <v>1</v>
          </cell>
          <cell r="N7">
            <v>1</v>
          </cell>
          <cell r="O7">
            <v>2</v>
          </cell>
          <cell r="P7">
            <v>13</v>
          </cell>
        </row>
        <row r="8">
          <cell r="D8">
            <v>10</v>
          </cell>
          <cell r="E8">
            <v>5</v>
          </cell>
          <cell r="F8">
            <v>6</v>
          </cell>
          <cell r="G8">
            <v>4</v>
          </cell>
          <cell r="H8">
            <v>3</v>
          </cell>
          <cell r="I8">
            <v>0</v>
          </cell>
          <cell r="J8">
            <v>0</v>
          </cell>
          <cell r="K8">
            <v>28</v>
          </cell>
          <cell r="L8">
            <v>0</v>
          </cell>
          <cell r="M8">
            <v>1</v>
          </cell>
          <cell r="N8">
            <v>2</v>
          </cell>
          <cell r="O8">
            <v>3</v>
          </cell>
          <cell r="P8">
            <v>31</v>
          </cell>
        </row>
        <row r="9">
          <cell r="D9">
            <v>2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5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5</v>
          </cell>
        </row>
        <row r="10">
          <cell r="D10">
            <v>2</v>
          </cell>
          <cell r="E10">
            <v>1</v>
          </cell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4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4</v>
          </cell>
        </row>
        <row r="11">
          <cell r="D11">
            <v>2</v>
          </cell>
          <cell r="E11">
            <v>1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4</v>
          </cell>
          <cell r="L11">
            <v>0</v>
          </cell>
          <cell r="M11">
            <v>0</v>
          </cell>
          <cell r="N11">
            <v>1</v>
          </cell>
          <cell r="O11">
            <v>1</v>
          </cell>
          <cell r="P11">
            <v>5</v>
          </cell>
        </row>
        <row r="12">
          <cell r="D12">
            <v>6</v>
          </cell>
          <cell r="E12">
            <v>3</v>
          </cell>
          <cell r="F12">
            <v>3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13</v>
          </cell>
          <cell r="L12">
            <v>0</v>
          </cell>
          <cell r="M12">
            <v>0</v>
          </cell>
          <cell r="N12">
            <v>1</v>
          </cell>
          <cell r="O12">
            <v>1</v>
          </cell>
          <cell r="P12">
            <v>14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</v>
          </cell>
          <cell r="J14">
            <v>1</v>
          </cell>
          <cell r="K14">
            <v>3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3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1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3</v>
          </cell>
          <cell r="J16">
            <v>1</v>
          </cell>
          <cell r="K16">
            <v>4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</v>
          </cell>
        </row>
        <row r="17">
          <cell r="D17">
            <v>4</v>
          </cell>
          <cell r="E17">
            <v>1</v>
          </cell>
          <cell r="F17">
            <v>4</v>
          </cell>
          <cell r="G17">
            <v>2</v>
          </cell>
          <cell r="H17">
            <v>0</v>
          </cell>
          <cell r="I17">
            <v>0</v>
          </cell>
          <cell r="J17">
            <v>0</v>
          </cell>
          <cell r="K17">
            <v>11</v>
          </cell>
          <cell r="L17">
            <v>0</v>
          </cell>
          <cell r="M17">
            <v>1</v>
          </cell>
          <cell r="N17">
            <v>1</v>
          </cell>
          <cell r="O17">
            <v>2</v>
          </cell>
          <cell r="P17">
            <v>13</v>
          </cell>
        </row>
        <row r="18">
          <cell r="D18">
            <v>3</v>
          </cell>
          <cell r="E18">
            <v>2</v>
          </cell>
          <cell r="F18">
            <v>1</v>
          </cell>
          <cell r="G18">
            <v>1</v>
          </cell>
          <cell r="H18">
            <v>0</v>
          </cell>
          <cell r="I18">
            <v>0</v>
          </cell>
          <cell r="J18">
            <v>0</v>
          </cell>
          <cell r="K18">
            <v>7</v>
          </cell>
          <cell r="L18">
            <v>0</v>
          </cell>
          <cell r="M18">
            <v>0</v>
          </cell>
          <cell r="N18">
            <v>1</v>
          </cell>
          <cell r="O18">
            <v>1</v>
          </cell>
          <cell r="P18">
            <v>8</v>
          </cell>
        </row>
        <row r="19">
          <cell r="D19">
            <v>4</v>
          </cell>
          <cell r="E19">
            <v>3</v>
          </cell>
          <cell r="F19">
            <v>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10</v>
          </cell>
        </row>
        <row r="20">
          <cell r="D20">
            <v>11</v>
          </cell>
          <cell r="E20">
            <v>6</v>
          </cell>
          <cell r="F20">
            <v>8</v>
          </cell>
          <cell r="G20">
            <v>3</v>
          </cell>
          <cell r="H20">
            <v>0</v>
          </cell>
          <cell r="I20">
            <v>0</v>
          </cell>
          <cell r="J20">
            <v>0</v>
          </cell>
          <cell r="K20">
            <v>28</v>
          </cell>
          <cell r="L20">
            <v>0</v>
          </cell>
          <cell r="M20">
            <v>1</v>
          </cell>
          <cell r="N20">
            <v>2</v>
          </cell>
          <cell r="O20">
            <v>3</v>
          </cell>
          <cell r="P20">
            <v>31</v>
          </cell>
        </row>
        <row r="21">
          <cell r="D21">
            <v>6</v>
          </cell>
          <cell r="E21">
            <v>0</v>
          </cell>
          <cell r="F21">
            <v>1</v>
          </cell>
          <cell r="G21">
            <v>1</v>
          </cell>
          <cell r="H21">
            <v>0</v>
          </cell>
          <cell r="I21">
            <v>0</v>
          </cell>
          <cell r="J21">
            <v>0</v>
          </cell>
          <cell r="K21">
            <v>8</v>
          </cell>
          <cell r="L21">
            <v>0</v>
          </cell>
          <cell r="M21">
            <v>0</v>
          </cell>
          <cell r="N21">
            <v>2</v>
          </cell>
          <cell r="O21">
            <v>2</v>
          </cell>
          <cell r="P21">
            <v>10</v>
          </cell>
        </row>
        <row r="22">
          <cell r="D22">
            <v>3</v>
          </cell>
          <cell r="E22">
            <v>3</v>
          </cell>
          <cell r="F22">
            <v>3</v>
          </cell>
          <cell r="G22">
            <v>1</v>
          </cell>
          <cell r="H22">
            <v>3</v>
          </cell>
          <cell r="I22">
            <v>0</v>
          </cell>
          <cell r="J22">
            <v>0</v>
          </cell>
          <cell r="K22">
            <v>13</v>
          </cell>
          <cell r="L22">
            <v>0</v>
          </cell>
          <cell r="M22">
            <v>1</v>
          </cell>
          <cell r="N22">
            <v>1</v>
          </cell>
          <cell r="O22">
            <v>2</v>
          </cell>
          <cell r="P22">
            <v>15</v>
          </cell>
        </row>
        <row r="23">
          <cell r="D23">
            <v>3</v>
          </cell>
          <cell r="E23">
            <v>1</v>
          </cell>
          <cell r="F23">
            <v>3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7</v>
          </cell>
          <cell r="L23">
            <v>1</v>
          </cell>
          <cell r="M23">
            <v>1</v>
          </cell>
          <cell r="N23">
            <v>3</v>
          </cell>
          <cell r="O23">
            <v>5</v>
          </cell>
          <cell r="P23">
            <v>12</v>
          </cell>
        </row>
        <row r="24">
          <cell r="D24">
            <v>12</v>
          </cell>
          <cell r="E24">
            <v>4</v>
          </cell>
          <cell r="F24">
            <v>7</v>
          </cell>
          <cell r="G24">
            <v>2</v>
          </cell>
          <cell r="H24">
            <v>3</v>
          </cell>
          <cell r="I24">
            <v>0</v>
          </cell>
          <cell r="J24">
            <v>0</v>
          </cell>
          <cell r="K24">
            <v>28</v>
          </cell>
          <cell r="L24">
            <v>1</v>
          </cell>
          <cell r="M24">
            <v>2</v>
          </cell>
          <cell r="N24">
            <v>6</v>
          </cell>
          <cell r="O24">
            <v>9</v>
          </cell>
          <cell r="P24">
            <v>37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1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1</v>
          </cell>
          <cell r="H28">
            <v>0</v>
          </cell>
          <cell r="I28">
            <v>0</v>
          </cell>
          <cell r="J28">
            <v>3</v>
          </cell>
          <cell r="K28">
            <v>4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</v>
          </cell>
        </row>
        <row r="29">
          <cell r="D29">
            <v>3</v>
          </cell>
          <cell r="E29">
            <v>0</v>
          </cell>
          <cell r="F29">
            <v>2</v>
          </cell>
          <cell r="G29">
            <v>1</v>
          </cell>
          <cell r="H29">
            <v>0</v>
          </cell>
          <cell r="I29">
            <v>0</v>
          </cell>
          <cell r="J29">
            <v>0</v>
          </cell>
          <cell r="K29">
            <v>6</v>
          </cell>
          <cell r="L29">
            <v>1</v>
          </cell>
          <cell r="M29">
            <v>0</v>
          </cell>
          <cell r="N29">
            <v>2</v>
          </cell>
          <cell r="O29">
            <v>3</v>
          </cell>
          <cell r="P29">
            <v>9</v>
          </cell>
        </row>
        <row r="30">
          <cell r="D30">
            <v>1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2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2</v>
          </cell>
        </row>
        <row r="31">
          <cell r="D31">
            <v>2</v>
          </cell>
          <cell r="E31">
            <v>1</v>
          </cell>
          <cell r="F31">
            <v>2</v>
          </cell>
          <cell r="G31">
            <v>1</v>
          </cell>
          <cell r="H31">
            <v>0</v>
          </cell>
          <cell r="I31">
            <v>0</v>
          </cell>
          <cell r="J31">
            <v>0</v>
          </cell>
          <cell r="K31">
            <v>6</v>
          </cell>
          <cell r="L31">
            <v>0</v>
          </cell>
          <cell r="M31">
            <v>0</v>
          </cell>
          <cell r="N31">
            <v>1</v>
          </cell>
          <cell r="O31">
            <v>1</v>
          </cell>
          <cell r="P31">
            <v>7</v>
          </cell>
        </row>
        <row r="32">
          <cell r="D32">
            <v>6</v>
          </cell>
          <cell r="E32">
            <v>1</v>
          </cell>
          <cell r="F32">
            <v>5</v>
          </cell>
          <cell r="G32">
            <v>2</v>
          </cell>
          <cell r="H32">
            <v>0</v>
          </cell>
          <cell r="I32">
            <v>0</v>
          </cell>
          <cell r="J32">
            <v>0</v>
          </cell>
          <cell r="K32">
            <v>14</v>
          </cell>
          <cell r="L32">
            <v>1</v>
          </cell>
          <cell r="M32">
            <v>0</v>
          </cell>
          <cell r="N32">
            <v>3</v>
          </cell>
          <cell r="O32">
            <v>4</v>
          </cell>
          <cell r="P32">
            <v>18</v>
          </cell>
        </row>
        <row r="33">
          <cell r="D33">
            <v>2</v>
          </cell>
          <cell r="E33">
            <v>1</v>
          </cell>
          <cell r="F33">
            <v>1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4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</v>
          </cell>
        </row>
        <row r="34">
          <cell r="D34">
            <v>3</v>
          </cell>
          <cell r="E34">
            <v>2</v>
          </cell>
          <cell r="F34">
            <v>1</v>
          </cell>
          <cell r="G34">
            <v>1</v>
          </cell>
          <cell r="H34">
            <v>1</v>
          </cell>
          <cell r="I34">
            <v>0</v>
          </cell>
          <cell r="J34">
            <v>0</v>
          </cell>
          <cell r="K34">
            <v>8</v>
          </cell>
          <cell r="L34">
            <v>0</v>
          </cell>
          <cell r="M34">
            <v>0</v>
          </cell>
          <cell r="N34">
            <v>1</v>
          </cell>
          <cell r="O34">
            <v>1</v>
          </cell>
          <cell r="P34">
            <v>9</v>
          </cell>
        </row>
        <row r="35">
          <cell r="D35">
            <v>1</v>
          </cell>
          <cell r="E35">
            <v>0</v>
          </cell>
          <cell r="F35">
            <v>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2</v>
          </cell>
        </row>
        <row r="36">
          <cell r="D36">
            <v>6</v>
          </cell>
          <cell r="E36">
            <v>3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>
            <v>0</v>
          </cell>
          <cell r="K36">
            <v>14</v>
          </cell>
          <cell r="L36">
            <v>0</v>
          </cell>
          <cell r="M36">
            <v>0</v>
          </cell>
          <cell r="N36">
            <v>1</v>
          </cell>
          <cell r="O36">
            <v>1</v>
          </cell>
          <cell r="P36">
            <v>15</v>
          </cell>
        </row>
        <row r="37"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</row>
        <row r="39">
          <cell r="D39">
            <v>0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1</v>
          </cell>
          <cell r="O39">
            <v>1</v>
          </cell>
          <cell r="P39">
            <v>2</v>
          </cell>
        </row>
        <row r="40">
          <cell r="D40">
            <v>1</v>
          </cell>
          <cell r="E40">
            <v>1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3</v>
          </cell>
          <cell r="L40">
            <v>0</v>
          </cell>
          <cell r="M40">
            <v>0</v>
          </cell>
          <cell r="N40">
            <v>1</v>
          </cell>
          <cell r="O40">
            <v>1</v>
          </cell>
          <cell r="P40">
            <v>4</v>
          </cell>
        </row>
        <row r="41">
          <cell r="D41">
            <v>20</v>
          </cell>
          <cell r="E41">
            <v>5</v>
          </cell>
          <cell r="F41">
            <v>11</v>
          </cell>
          <cell r="G41">
            <v>5</v>
          </cell>
          <cell r="H41">
            <v>1</v>
          </cell>
          <cell r="I41">
            <v>0</v>
          </cell>
          <cell r="J41">
            <v>1</v>
          </cell>
          <cell r="K41">
            <v>43</v>
          </cell>
          <cell r="L41">
            <v>1</v>
          </cell>
          <cell r="M41">
            <v>1</v>
          </cell>
          <cell r="N41">
            <v>6</v>
          </cell>
          <cell r="O41">
            <v>8</v>
          </cell>
          <cell r="P41">
            <v>51</v>
          </cell>
        </row>
        <row r="42">
          <cell r="D42">
            <v>15</v>
          </cell>
          <cell r="E42">
            <v>10</v>
          </cell>
          <cell r="F42">
            <v>11</v>
          </cell>
          <cell r="G42">
            <v>6</v>
          </cell>
          <cell r="H42">
            <v>4</v>
          </cell>
          <cell r="I42">
            <v>2</v>
          </cell>
          <cell r="J42">
            <v>2</v>
          </cell>
          <cell r="K42">
            <v>50</v>
          </cell>
          <cell r="L42">
            <v>0</v>
          </cell>
          <cell r="M42">
            <v>1</v>
          </cell>
          <cell r="N42">
            <v>3</v>
          </cell>
          <cell r="O42">
            <v>4</v>
          </cell>
          <cell r="P42">
            <v>54</v>
          </cell>
        </row>
        <row r="43">
          <cell r="D43">
            <v>17</v>
          </cell>
          <cell r="E43">
            <v>8</v>
          </cell>
          <cell r="F43">
            <v>11</v>
          </cell>
          <cell r="G43">
            <v>3</v>
          </cell>
          <cell r="H43">
            <v>2</v>
          </cell>
          <cell r="I43">
            <v>1</v>
          </cell>
          <cell r="J43">
            <v>1</v>
          </cell>
          <cell r="K43">
            <v>43</v>
          </cell>
          <cell r="L43">
            <v>1</v>
          </cell>
          <cell r="M43">
            <v>2</v>
          </cell>
          <cell r="N43">
            <v>7</v>
          </cell>
          <cell r="O43">
            <v>10</v>
          </cell>
          <cell r="P43">
            <v>53</v>
          </cell>
        </row>
        <row r="44">
          <cell r="D44">
            <v>52</v>
          </cell>
          <cell r="E44">
            <v>23</v>
          </cell>
          <cell r="F44">
            <v>33</v>
          </cell>
          <cell r="G44">
            <v>14</v>
          </cell>
          <cell r="H44">
            <v>7</v>
          </cell>
          <cell r="I44">
            <v>3</v>
          </cell>
          <cell r="J44">
            <v>4</v>
          </cell>
          <cell r="K44">
            <v>136</v>
          </cell>
          <cell r="L44">
            <v>2</v>
          </cell>
          <cell r="M44">
            <v>4</v>
          </cell>
          <cell r="N44">
            <v>16</v>
          </cell>
          <cell r="O44">
            <v>22</v>
          </cell>
          <cell r="P44">
            <v>158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4A24-9E1A-42D7-8A12-88481C141A4F}">
  <dimension ref="A1:Z49"/>
  <sheetViews>
    <sheetView tabSelected="1" zoomScaleNormal="100" workbookViewId="0">
      <selection sqref="A1:Z1"/>
    </sheetView>
  </sheetViews>
  <sheetFormatPr defaultRowHeight="15" x14ac:dyDescent="0.25"/>
  <cols>
    <col min="1" max="1" width="20" customWidth="1"/>
    <col min="2" max="2" width="22.140625" customWidth="1"/>
    <col min="3" max="3" width="33.140625" customWidth="1"/>
    <col min="4" max="11" width="13.140625" customWidth="1"/>
    <col min="12" max="15" width="15.5703125" customWidth="1"/>
    <col min="16" max="16" width="14.85546875" customWidth="1"/>
    <col min="17" max="17" width="9.140625" customWidth="1"/>
  </cols>
  <sheetData>
    <row r="1" spans="1:2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/>
    <row r="3" spans="1:26" ht="16.5" thickTop="1" thickBot="1" x14ac:dyDescent="0.3">
      <c r="A3" s="2" t="s">
        <v>1</v>
      </c>
      <c r="B3" s="2" t="s">
        <v>2</v>
      </c>
      <c r="C3" s="2" t="s">
        <v>3</v>
      </c>
      <c r="D3" s="3" t="s">
        <v>4</v>
      </c>
      <c r="E3" s="3"/>
      <c r="F3" s="3"/>
      <c r="G3" s="3"/>
      <c r="H3" s="3"/>
      <c r="I3" s="3"/>
      <c r="J3" s="3"/>
      <c r="K3" s="3"/>
      <c r="L3" s="3" t="s">
        <v>5</v>
      </c>
      <c r="M3" s="3"/>
      <c r="N3" s="3"/>
      <c r="O3" s="3"/>
      <c r="P3" s="2" t="s">
        <v>6</v>
      </c>
    </row>
    <row r="4" spans="1:26" ht="16.5" thickTop="1" thickBot="1" x14ac:dyDescent="0.3">
      <c r="A4" s="2"/>
      <c r="B4" s="2"/>
      <c r="C4" s="2"/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6</v>
      </c>
      <c r="L4" s="4" t="s">
        <v>14</v>
      </c>
      <c r="M4" s="4" t="s">
        <v>15</v>
      </c>
      <c r="N4" s="4" t="s">
        <v>16</v>
      </c>
      <c r="O4" s="4" t="s">
        <v>6</v>
      </c>
      <c r="P4" s="2"/>
    </row>
    <row r="5" spans="1:26" ht="15.75" thickTop="1" x14ac:dyDescent="0.25">
      <c r="A5" s="5" t="s">
        <v>17</v>
      </c>
      <c r="B5" s="5" t="s">
        <v>17</v>
      </c>
      <c r="C5" s="6" t="s">
        <v>18</v>
      </c>
      <c r="D5" s="7">
        <f>[1]Table_S3!D5*100/110</f>
        <v>1.8181818181818181</v>
      </c>
      <c r="E5" s="7">
        <f>[1]Table_S3!E5*100/110</f>
        <v>1.8181818181818181</v>
      </c>
      <c r="F5" s="7">
        <f>[1]Table_S3!F5*100/110</f>
        <v>1.8181818181818181</v>
      </c>
      <c r="G5" s="7">
        <f>[1]Table_S3!G5*100/110</f>
        <v>0</v>
      </c>
      <c r="H5" s="7">
        <f>[1]Table_S3!H5*100/110</f>
        <v>0.90909090909090906</v>
      </c>
      <c r="I5" s="7">
        <f>[1]Table_S3!I5*100/110</f>
        <v>0</v>
      </c>
      <c r="J5" s="7">
        <f>[1]Table_S3!J5*100/110</f>
        <v>0</v>
      </c>
      <c r="K5" s="7">
        <f>[1]Table_S3!K5*100/110</f>
        <v>6.3636363636363633</v>
      </c>
      <c r="L5" s="7">
        <f>[1]Table_S3!L5*100/110</f>
        <v>0</v>
      </c>
      <c r="M5" s="7">
        <f>[1]Table_S3!M5*100/110</f>
        <v>0</v>
      </c>
      <c r="N5" s="7">
        <f>[1]Table_S3!N5*100/110</f>
        <v>0.90909090909090906</v>
      </c>
      <c r="O5" s="7">
        <f>[1]Table_S3!O5*100/110</f>
        <v>0.90909090909090906</v>
      </c>
      <c r="P5" s="7">
        <f>[1]Table_S3!P5*100/110</f>
        <v>7.2727272727272725</v>
      </c>
    </row>
    <row r="6" spans="1:26" x14ac:dyDescent="0.25">
      <c r="A6" s="5"/>
      <c r="B6" s="5"/>
      <c r="C6" s="6" t="s">
        <v>19</v>
      </c>
      <c r="D6" s="7">
        <f>[1]Table_S3!D6*100/112</f>
        <v>2.6785714285714284</v>
      </c>
      <c r="E6" s="7">
        <f>[1]Table_S3!E6*100/112</f>
        <v>1.7857142857142858</v>
      </c>
      <c r="F6" s="7">
        <f>[1]Table_S3!F6*100/112</f>
        <v>2.6785714285714284</v>
      </c>
      <c r="G6" s="7">
        <f>[1]Table_S3!G6*100/112</f>
        <v>1.7857142857142858</v>
      </c>
      <c r="H6" s="7">
        <f>[1]Table_S3!H6*100/112</f>
        <v>0</v>
      </c>
      <c r="I6" s="7">
        <f>[1]Table_S3!I6*100/112</f>
        <v>0</v>
      </c>
      <c r="J6" s="7">
        <f>[1]Table_S3!J6*100/112</f>
        <v>0</v>
      </c>
      <c r="K6" s="7">
        <f>[1]Table_S3!K6*100/112</f>
        <v>8.9285714285714288</v>
      </c>
      <c r="L6" s="7">
        <f>[1]Table_S3!L6*100/112</f>
        <v>0</v>
      </c>
      <c r="M6" s="7">
        <f>[1]Table_S3!M6*100/112</f>
        <v>0</v>
      </c>
      <c r="N6" s="7">
        <f>[1]Table_S3!N6*100/112</f>
        <v>0</v>
      </c>
      <c r="O6" s="7">
        <f>[1]Table_S3!O6*100/112</f>
        <v>0</v>
      </c>
      <c r="P6" s="7">
        <f>[1]Table_S3!P6*100/112</f>
        <v>8.9285714285714288</v>
      </c>
    </row>
    <row r="7" spans="1:26" x14ac:dyDescent="0.25">
      <c r="A7" s="5"/>
      <c r="B7" s="5"/>
      <c r="C7" s="6" t="s">
        <v>20</v>
      </c>
      <c r="D7" s="7">
        <f>[1]Table_S3!D7*100/89</f>
        <v>5.617977528089888</v>
      </c>
      <c r="E7" s="7">
        <f>[1]Table_S3!E7*100/89</f>
        <v>1.1235955056179776</v>
      </c>
      <c r="F7" s="7">
        <f>[1]Table_S3!F7*100/89</f>
        <v>1.1235955056179776</v>
      </c>
      <c r="G7" s="7">
        <f>[1]Table_S3!G7*100/89</f>
        <v>2.2471910112359552</v>
      </c>
      <c r="H7" s="7">
        <f>[1]Table_S3!H7*100/89</f>
        <v>2.2471910112359552</v>
      </c>
      <c r="I7" s="7">
        <f>[1]Table_S3!I7*100/89</f>
        <v>0</v>
      </c>
      <c r="J7" s="7">
        <f>[1]Table_S3!J7*100/89</f>
        <v>0</v>
      </c>
      <c r="K7" s="7">
        <f>[1]Table_S3!K7*100/89</f>
        <v>12.359550561797754</v>
      </c>
      <c r="L7" s="7">
        <f>[1]Table_S3!L7*100/89</f>
        <v>0</v>
      </c>
      <c r="M7" s="7">
        <f>[1]Table_S3!M7*100/89</f>
        <v>1.1235955056179776</v>
      </c>
      <c r="N7" s="7">
        <f>[1]Table_S3!N7*100/89</f>
        <v>1.1235955056179776</v>
      </c>
      <c r="O7" s="7">
        <f>[1]Table_S3!O7*100/89</f>
        <v>2.2471910112359552</v>
      </c>
      <c r="P7" s="7">
        <f>[1]Table_S3!P7*100/89</f>
        <v>14.606741573033707</v>
      </c>
    </row>
    <row r="8" spans="1:26" x14ac:dyDescent="0.25">
      <c r="A8" s="5"/>
      <c r="B8" s="5"/>
      <c r="C8" s="8" t="s">
        <v>6</v>
      </c>
      <c r="D8" s="9">
        <f>[1]Table_S3!D8*100/311</f>
        <v>3.215434083601286</v>
      </c>
      <c r="E8" s="9">
        <f>[1]Table_S3!E8*100/311</f>
        <v>1.607717041800643</v>
      </c>
      <c r="F8" s="9">
        <f>[1]Table_S3!F8*100/311</f>
        <v>1.9292604501607717</v>
      </c>
      <c r="G8" s="9">
        <f>[1]Table_S3!G8*100/311</f>
        <v>1.2861736334405145</v>
      </c>
      <c r="H8" s="9">
        <f>[1]Table_S3!H8*100/311</f>
        <v>0.96463022508038587</v>
      </c>
      <c r="I8" s="9">
        <f>[1]Table_S3!I8*100/311</f>
        <v>0</v>
      </c>
      <c r="J8" s="9">
        <f>[1]Table_S3!J8*100/311</f>
        <v>0</v>
      </c>
      <c r="K8" s="9">
        <f>[1]Table_S3!K8*100/311</f>
        <v>9.0032154340836019</v>
      </c>
      <c r="L8" s="9">
        <f>[1]Table_S3!L8*100/311</f>
        <v>0</v>
      </c>
      <c r="M8" s="9">
        <f>[1]Table_S3!M8*100/311</f>
        <v>0.32154340836012862</v>
      </c>
      <c r="N8" s="9">
        <f>[1]Table_S3!N8*100/311</f>
        <v>0.64308681672025725</v>
      </c>
      <c r="O8" s="9">
        <f>[1]Table_S3!O8*100/311</f>
        <v>0.96463022508038587</v>
      </c>
      <c r="P8" s="9">
        <f>[1]Table_S3!P8*100/311</f>
        <v>9.9678456591639879</v>
      </c>
    </row>
    <row r="9" spans="1:26" x14ac:dyDescent="0.25">
      <c r="A9" s="5" t="s">
        <v>21</v>
      </c>
      <c r="B9" s="5" t="s">
        <v>21</v>
      </c>
      <c r="C9" s="6" t="s">
        <v>18</v>
      </c>
      <c r="D9" s="7">
        <f>[1]Table_S3!D9*100/42</f>
        <v>4.7619047619047619</v>
      </c>
      <c r="E9" s="7">
        <f>[1]Table_S3!E9*100/42</f>
        <v>2.3809523809523809</v>
      </c>
      <c r="F9" s="7">
        <f>[1]Table_S3!F9*100/42</f>
        <v>2.3809523809523809</v>
      </c>
      <c r="G9" s="7">
        <f>[1]Table_S3!G9*100/42</f>
        <v>2.3809523809523809</v>
      </c>
      <c r="H9" s="7">
        <f>[1]Table_S3!H9*100/42</f>
        <v>0</v>
      </c>
      <c r="I9" s="7">
        <f>[1]Table_S3!I9*100/42</f>
        <v>0</v>
      </c>
      <c r="J9" s="7">
        <f>[1]Table_S3!J9*100/42</f>
        <v>0</v>
      </c>
      <c r="K9" s="7">
        <f>[1]Table_S3!K9*100/42</f>
        <v>11.904761904761905</v>
      </c>
      <c r="L9" s="7">
        <f>[1]Table_S3!L9*100/42</f>
        <v>0</v>
      </c>
      <c r="M9" s="7">
        <f>[1]Table_S3!M9*100/42</f>
        <v>0</v>
      </c>
      <c r="N9" s="7">
        <f>[1]Table_S3!N9*100/42</f>
        <v>0</v>
      </c>
      <c r="O9" s="7">
        <f>[1]Table_S3!O9*100/42</f>
        <v>0</v>
      </c>
      <c r="P9" s="7">
        <f>[1]Table_S3!P9*100/42</f>
        <v>11.904761904761905</v>
      </c>
    </row>
    <row r="10" spans="1:26" x14ac:dyDescent="0.25">
      <c r="A10" s="5"/>
      <c r="B10" s="5"/>
      <c r="C10" s="6" t="s">
        <v>19</v>
      </c>
      <c r="D10" s="7">
        <f>[1]Table_S3!D10*100/37</f>
        <v>5.4054054054054053</v>
      </c>
      <c r="E10" s="7">
        <f>[1]Table_S3!E10*100/37</f>
        <v>2.7027027027027026</v>
      </c>
      <c r="F10" s="7">
        <f>[1]Table_S3!F10*100/37</f>
        <v>2.7027027027027026</v>
      </c>
      <c r="G10" s="7">
        <f>[1]Table_S3!G10*100/37</f>
        <v>0</v>
      </c>
      <c r="H10" s="7">
        <f>[1]Table_S3!H10*100/37</f>
        <v>0</v>
      </c>
      <c r="I10" s="7">
        <f>[1]Table_S3!I10*100/37</f>
        <v>0</v>
      </c>
      <c r="J10" s="7">
        <f>[1]Table_S3!J10*100/37</f>
        <v>0</v>
      </c>
      <c r="K10" s="7">
        <f>[1]Table_S3!K10*100/37</f>
        <v>10.810810810810811</v>
      </c>
      <c r="L10" s="7">
        <f>[1]Table_S3!L10*100/37</f>
        <v>0</v>
      </c>
      <c r="M10" s="7">
        <f>[1]Table_S3!M10*100/37</f>
        <v>0</v>
      </c>
      <c r="N10" s="7">
        <f>[1]Table_S3!N10*100/37</f>
        <v>0</v>
      </c>
      <c r="O10" s="7">
        <f>[1]Table_S3!O10*100/37</f>
        <v>0</v>
      </c>
      <c r="P10" s="7">
        <f>[1]Table_S3!P10*100/37</f>
        <v>10.810810810810811</v>
      </c>
    </row>
    <row r="11" spans="1:26" x14ac:dyDescent="0.25">
      <c r="A11" s="5"/>
      <c r="B11" s="5"/>
      <c r="C11" s="6" t="s">
        <v>20</v>
      </c>
      <c r="D11" s="7">
        <f>[1]Table_S3!D11*100/42</f>
        <v>4.7619047619047619</v>
      </c>
      <c r="E11" s="7">
        <f>[1]Table_S3!E11*100/42</f>
        <v>2.3809523809523809</v>
      </c>
      <c r="F11" s="7">
        <f>[1]Table_S3!F11*100/42</f>
        <v>2.3809523809523809</v>
      </c>
      <c r="G11" s="7">
        <f>[1]Table_S3!G11*100/42</f>
        <v>0</v>
      </c>
      <c r="H11" s="7">
        <f>[1]Table_S3!H11*100/42</f>
        <v>0</v>
      </c>
      <c r="I11" s="7">
        <f>[1]Table_S3!I11*100/42</f>
        <v>0</v>
      </c>
      <c r="J11" s="7">
        <f>[1]Table_S3!J11*100/42</f>
        <v>0</v>
      </c>
      <c r="K11" s="7">
        <f>[1]Table_S3!K11*100/42</f>
        <v>9.5238095238095237</v>
      </c>
      <c r="L11" s="7">
        <f>[1]Table_S3!L11*100/42</f>
        <v>0</v>
      </c>
      <c r="M11" s="7">
        <f>[1]Table_S3!M11*100/42</f>
        <v>0</v>
      </c>
      <c r="N11" s="7">
        <f>[1]Table_S3!N11*100/42</f>
        <v>2.3809523809523809</v>
      </c>
      <c r="O11" s="7">
        <f>[1]Table_S3!O11*100/42</f>
        <v>2.3809523809523809</v>
      </c>
      <c r="P11" s="7">
        <f>[1]Table_S3!P11*100/42</f>
        <v>11.904761904761905</v>
      </c>
    </row>
    <row r="12" spans="1:26" x14ac:dyDescent="0.25">
      <c r="A12" s="5"/>
      <c r="B12" s="5"/>
      <c r="C12" s="8" t="s">
        <v>6</v>
      </c>
      <c r="D12" s="9">
        <f>[1]Table_S3!D12*100/121</f>
        <v>4.9586776859504136</v>
      </c>
      <c r="E12" s="9">
        <f>[1]Table_S3!E12*100/121</f>
        <v>2.4793388429752068</v>
      </c>
      <c r="F12" s="9">
        <f>[1]Table_S3!F12*100/121</f>
        <v>2.4793388429752068</v>
      </c>
      <c r="G12" s="9">
        <f>[1]Table_S3!G12*100/121</f>
        <v>0.82644628099173556</v>
      </c>
      <c r="H12" s="9">
        <f>[1]Table_S3!H12*100/121</f>
        <v>0</v>
      </c>
      <c r="I12" s="9">
        <f>[1]Table_S3!I12*100/121</f>
        <v>0</v>
      </c>
      <c r="J12" s="9">
        <f>[1]Table_S3!J12*100/121</f>
        <v>0</v>
      </c>
      <c r="K12" s="9">
        <f>[1]Table_S3!K12*100/121</f>
        <v>10.743801652892563</v>
      </c>
      <c r="L12" s="9">
        <f>[1]Table_S3!L12*100/121</f>
        <v>0</v>
      </c>
      <c r="M12" s="9">
        <f>[1]Table_S3!M12*100/121</f>
        <v>0</v>
      </c>
      <c r="N12" s="9">
        <f>[1]Table_S3!N12*100/121</f>
        <v>0.82644628099173556</v>
      </c>
      <c r="O12" s="9">
        <f>[1]Table_S3!O12*100/121</f>
        <v>0.82644628099173556</v>
      </c>
      <c r="P12" s="9">
        <f>[1]Table_S3!P12*100/121</f>
        <v>11.570247933884298</v>
      </c>
    </row>
    <row r="13" spans="1:26" x14ac:dyDescent="0.25">
      <c r="A13" s="10" t="s">
        <v>22</v>
      </c>
      <c r="B13" s="10" t="s">
        <v>22</v>
      </c>
      <c r="C13" s="6" t="s">
        <v>18</v>
      </c>
      <c r="D13" s="7">
        <f>[1]Table_S3!D13*100/35</f>
        <v>0</v>
      </c>
      <c r="E13" s="7">
        <f>[1]Table_S3!E13*100/35</f>
        <v>0</v>
      </c>
      <c r="F13" s="7">
        <f>[1]Table_S3!F13*100/35</f>
        <v>0</v>
      </c>
      <c r="G13" s="7">
        <f>[1]Table_S3!G13*100/35</f>
        <v>0</v>
      </c>
      <c r="H13" s="7">
        <f>[1]Table_S3!H13*100/35</f>
        <v>0</v>
      </c>
      <c r="I13" s="7">
        <f>[1]Table_S3!I13*100/35</f>
        <v>0</v>
      </c>
      <c r="J13" s="7">
        <f>[1]Table_S3!J13*100/35</f>
        <v>0</v>
      </c>
      <c r="K13" s="7">
        <f>[1]Table_S3!K13*100/35</f>
        <v>0</v>
      </c>
      <c r="L13" s="7">
        <f>[1]Table_S3!L13*100/35</f>
        <v>0</v>
      </c>
      <c r="M13" s="7">
        <f>[1]Table_S3!M13*100/35</f>
        <v>0</v>
      </c>
      <c r="N13" s="7">
        <f>[1]Table_S3!N13*100/35</f>
        <v>0</v>
      </c>
      <c r="O13" s="7">
        <f>[1]Table_S3!O13*100/35</f>
        <v>0</v>
      </c>
      <c r="P13" s="7">
        <f>[1]Table_S3!P13*100/35</f>
        <v>0</v>
      </c>
    </row>
    <row r="14" spans="1:26" x14ac:dyDescent="0.25">
      <c r="A14" s="10"/>
      <c r="B14" s="10"/>
      <c r="C14" s="6" t="s">
        <v>19</v>
      </c>
      <c r="D14" s="7">
        <f>[1]Table_S3!D14*100/44</f>
        <v>0</v>
      </c>
      <c r="E14" s="7">
        <f>[1]Table_S3!E14*100/44</f>
        <v>0</v>
      </c>
      <c r="F14" s="7">
        <f>[1]Table_S3!F14*100/44</f>
        <v>0</v>
      </c>
      <c r="G14" s="7">
        <f>[1]Table_S3!G14*100/44</f>
        <v>0</v>
      </c>
      <c r="H14" s="7">
        <f>[1]Table_S3!H14*100/44</f>
        <v>0</v>
      </c>
      <c r="I14" s="7">
        <f>[1]Table_S3!I14*100/44</f>
        <v>4.5454545454545459</v>
      </c>
      <c r="J14" s="7">
        <f>[1]Table_S3!J14*100/44</f>
        <v>2.2727272727272729</v>
      </c>
      <c r="K14" s="7">
        <f>[1]Table_S3!K14*100/44</f>
        <v>6.8181818181818183</v>
      </c>
      <c r="L14" s="7">
        <f>[1]Table_S3!L14*100/44</f>
        <v>0</v>
      </c>
      <c r="M14" s="7">
        <f>[1]Table_S3!M14*100/44</f>
        <v>0</v>
      </c>
      <c r="N14" s="7">
        <f>[1]Table_S3!N14*100/44</f>
        <v>0</v>
      </c>
      <c r="O14" s="7">
        <f>[1]Table_S3!O14*100/44</f>
        <v>0</v>
      </c>
      <c r="P14" s="7">
        <f>[1]Table_S3!P14*100/44</f>
        <v>6.8181818181818183</v>
      </c>
    </row>
    <row r="15" spans="1:26" x14ac:dyDescent="0.25">
      <c r="A15" s="10"/>
      <c r="B15" s="10"/>
      <c r="C15" s="6" t="s">
        <v>20</v>
      </c>
      <c r="D15" s="7">
        <f>[1]Table_S3!D15*100/41</f>
        <v>0</v>
      </c>
      <c r="E15" s="7">
        <f>[1]Table_S3!E15*100/41</f>
        <v>0</v>
      </c>
      <c r="F15" s="7">
        <f>[1]Table_S3!F15*100/41</f>
        <v>0</v>
      </c>
      <c r="G15" s="7">
        <f>[1]Table_S3!G15*100/41</f>
        <v>0</v>
      </c>
      <c r="H15" s="7">
        <f>[1]Table_S3!H15*100/41</f>
        <v>0</v>
      </c>
      <c r="I15" s="7">
        <f>[1]Table_S3!I15*100/41</f>
        <v>2.4390243902439024</v>
      </c>
      <c r="J15" s="7">
        <f>[1]Table_S3!J15*100/41</f>
        <v>0</v>
      </c>
      <c r="K15" s="7">
        <f>[1]Table_S3!K15*100/41</f>
        <v>2.4390243902439024</v>
      </c>
      <c r="L15" s="7">
        <f>[1]Table_S3!L15*100/41</f>
        <v>0</v>
      </c>
      <c r="M15" s="7">
        <f>[1]Table_S3!M15*100/41</f>
        <v>0</v>
      </c>
      <c r="N15" s="7">
        <f>[1]Table_S3!N15*100/41</f>
        <v>0</v>
      </c>
      <c r="O15" s="7">
        <f>[1]Table_S3!O15*100/41</f>
        <v>0</v>
      </c>
      <c r="P15" s="7">
        <f>[1]Table_S3!P15*100/41</f>
        <v>2.4390243902439024</v>
      </c>
    </row>
    <row r="16" spans="1:26" x14ac:dyDescent="0.25">
      <c r="A16" s="10"/>
      <c r="B16" s="10"/>
      <c r="C16" s="8" t="s">
        <v>6</v>
      </c>
      <c r="D16" s="9">
        <f>[1]Table_S3!D16*100/120</f>
        <v>0</v>
      </c>
      <c r="E16" s="9">
        <f>[1]Table_S3!E16*100/120</f>
        <v>0</v>
      </c>
      <c r="F16" s="9">
        <f>[1]Table_S3!F16*100/120</f>
        <v>0</v>
      </c>
      <c r="G16" s="9">
        <f>[1]Table_S3!G16*100/120</f>
        <v>0</v>
      </c>
      <c r="H16" s="9">
        <f>[1]Table_S3!H16*100/120</f>
        <v>0</v>
      </c>
      <c r="I16" s="9">
        <f>[1]Table_S3!I16*100/120</f>
        <v>2.5</v>
      </c>
      <c r="J16" s="9">
        <f>[1]Table_S3!J16*100/120</f>
        <v>0.83333333333333337</v>
      </c>
      <c r="K16" s="9">
        <f>[1]Table_S3!K16*100/120</f>
        <v>3.3333333333333335</v>
      </c>
      <c r="L16" s="9">
        <f>[1]Table_S3!L16*100/120</f>
        <v>0</v>
      </c>
      <c r="M16" s="9">
        <f>[1]Table_S3!M16*100/120</f>
        <v>0</v>
      </c>
      <c r="N16" s="9">
        <f>[1]Table_S3!N16*100/120</f>
        <v>0</v>
      </c>
      <c r="O16" s="9">
        <f>[1]Table_S3!O16*100/120</f>
        <v>0</v>
      </c>
      <c r="P16" s="9">
        <f>[1]Table_S3!P16*100/120</f>
        <v>3.3333333333333335</v>
      </c>
    </row>
    <row r="17" spans="1:16" x14ac:dyDescent="0.25">
      <c r="A17" s="10" t="s">
        <v>23</v>
      </c>
      <c r="B17" s="5" t="s">
        <v>24</v>
      </c>
      <c r="C17" s="6" t="s">
        <v>18</v>
      </c>
      <c r="D17" s="7">
        <f>[1]Table_S3!D17*100/109</f>
        <v>3.669724770642202</v>
      </c>
      <c r="E17" s="7">
        <f>[1]Table_S3!E17*100/109</f>
        <v>0.91743119266055051</v>
      </c>
      <c r="F17" s="7">
        <f>[1]Table_S3!F17*100/109</f>
        <v>3.669724770642202</v>
      </c>
      <c r="G17" s="7">
        <f>[1]Table_S3!G17*100/109</f>
        <v>1.834862385321101</v>
      </c>
      <c r="H17" s="7">
        <f>[1]Table_S3!H17*100/109</f>
        <v>0</v>
      </c>
      <c r="I17" s="7">
        <f>[1]Table_S3!I17*100/109</f>
        <v>0</v>
      </c>
      <c r="J17" s="7">
        <f>[1]Table_S3!J17*100/109</f>
        <v>0</v>
      </c>
      <c r="K17" s="7">
        <f>[1]Table_S3!K17*100/109</f>
        <v>10.091743119266056</v>
      </c>
      <c r="L17" s="7">
        <f>[1]Table_S3!L17*100/109</f>
        <v>0</v>
      </c>
      <c r="M17" s="7">
        <f>[1]Table_S3!M17*100/109</f>
        <v>0.91743119266055051</v>
      </c>
      <c r="N17" s="7">
        <f>[1]Table_S3!N17*100/109</f>
        <v>0.91743119266055051</v>
      </c>
      <c r="O17" s="7">
        <f>[1]Table_S3!O17*100/109</f>
        <v>1.834862385321101</v>
      </c>
      <c r="P17" s="7">
        <f>[1]Table_S3!P17*100/109</f>
        <v>11.926605504587156</v>
      </c>
    </row>
    <row r="18" spans="1:16" x14ac:dyDescent="0.25">
      <c r="A18" s="10"/>
      <c r="B18" s="5"/>
      <c r="C18" s="6" t="s">
        <v>19</v>
      </c>
      <c r="D18" s="7">
        <f>[1]Table_S3!D18*100/109</f>
        <v>2.7522935779816513</v>
      </c>
      <c r="E18" s="7">
        <f>[1]Table_S3!E18*100/109</f>
        <v>1.834862385321101</v>
      </c>
      <c r="F18" s="7">
        <f>[1]Table_S3!F18*100/109</f>
        <v>0.91743119266055051</v>
      </c>
      <c r="G18" s="7">
        <f>[1]Table_S3!G18*100/109</f>
        <v>0.91743119266055051</v>
      </c>
      <c r="H18" s="7">
        <f>[1]Table_S3!H18*100/109</f>
        <v>0</v>
      </c>
      <c r="I18" s="7">
        <f>[1]Table_S3!I18*100/109</f>
        <v>0</v>
      </c>
      <c r="J18" s="7">
        <f>[1]Table_S3!J18*100/109</f>
        <v>0</v>
      </c>
      <c r="K18" s="7">
        <f>[1]Table_S3!K18*100/109</f>
        <v>6.4220183486238529</v>
      </c>
      <c r="L18" s="7">
        <f>[1]Table_S3!L18*100/109</f>
        <v>0</v>
      </c>
      <c r="M18" s="7">
        <f>[1]Table_S3!M18*100/109</f>
        <v>0</v>
      </c>
      <c r="N18" s="7">
        <f>[1]Table_S3!N18*100/109</f>
        <v>0.91743119266055051</v>
      </c>
      <c r="O18" s="7">
        <f>[1]Table_S3!O18*100/109</f>
        <v>0.91743119266055051</v>
      </c>
      <c r="P18" s="7">
        <f>[1]Table_S3!P18*100/109</f>
        <v>7.3394495412844041</v>
      </c>
    </row>
    <row r="19" spans="1:16" x14ac:dyDescent="0.25">
      <c r="A19" s="10"/>
      <c r="B19" s="5"/>
      <c r="C19" s="6" t="s">
        <v>20</v>
      </c>
      <c r="D19" s="7">
        <f>[1]Table_S3!D19*100/113</f>
        <v>3.5398230088495577</v>
      </c>
      <c r="E19" s="7">
        <f>[1]Table_S3!E19*100/113</f>
        <v>2.6548672566371683</v>
      </c>
      <c r="F19" s="7">
        <f>[1]Table_S3!F19*100/113</f>
        <v>2.6548672566371683</v>
      </c>
      <c r="G19" s="7">
        <f>[1]Table_S3!G19*100/113</f>
        <v>0</v>
      </c>
      <c r="H19" s="7">
        <f>[1]Table_S3!H19*100/113</f>
        <v>0</v>
      </c>
      <c r="I19" s="7">
        <f>[1]Table_S3!I19*100/113</f>
        <v>0</v>
      </c>
      <c r="J19" s="7">
        <f>[1]Table_S3!J19*100/113</f>
        <v>0</v>
      </c>
      <c r="K19" s="7">
        <f>[1]Table_S3!K19*100/113</f>
        <v>8.8495575221238933</v>
      </c>
      <c r="L19" s="7">
        <f>[1]Table_S3!L19*100/113</f>
        <v>0</v>
      </c>
      <c r="M19" s="7">
        <f>[1]Table_S3!M19*100/113</f>
        <v>0</v>
      </c>
      <c r="N19" s="7">
        <f>[1]Table_S3!N19*100/113</f>
        <v>0</v>
      </c>
      <c r="O19" s="7">
        <f>[1]Table_S3!O19*100/113</f>
        <v>0</v>
      </c>
      <c r="P19" s="7">
        <f>[1]Table_S3!P19*100/113</f>
        <v>8.8495575221238933</v>
      </c>
    </row>
    <row r="20" spans="1:16" x14ac:dyDescent="0.25">
      <c r="A20" s="10"/>
      <c r="B20" s="5"/>
      <c r="C20" s="8" t="s">
        <v>6</v>
      </c>
      <c r="D20" s="9">
        <f>[1]Table_S3!D20*100/331</f>
        <v>3.3232628398791539</v>
      </c>
      <c r="E20" s="9">
        <f>[1]Table_S3!E20*100/331</f>
        <v>1.8126888217522659</v>
      </c>
      <c r="F20" s="9">
        <f>[1]Table_S3!F20*100/331</f>
        <v>2.416918429003021</v>
      </c>
      <c r="G20" s="9">
        <f>[1]Table_S3!G20*100/331</f>
        <v>0.90634441087613293</v>
      </c>
      <c r="H20" s="9">
        <f>[1]Table_S3!H20*100/331</f>
        <v>0</v>
      </c>
      <c r="I20" s="9">
        <f>[1]Table_S3!I20*100/331</f>
        <v>0</v>
      </c>
      <c r="J20" s="9">
        <f>[1]Table_S3!J20*100/331</f>
        <v>0</v>
      </c>
      <c r="K20" s="9">
        <f>[1]Table_S3!K20*100/331</f>
        <v>8.4592145015105746</v>
      </c>
      <c r="L20" s="9">
        <f>[1]Table_S3!L20*100/331</f>
        <v>0</v>
      </c>
      <c r="M20" s="9">
        <f>[1]Table_S3!M20*100/331</f>
        <v>0.30211480362537763</v>
      </c>
      <c r="N20" s="9">
        <f>[1]Table_S3!N20*100/331</f>
        <v>0.60422960725075525</v>
      </c>
      <c r="O20" s="9">
        <f>[1]Table_S3!O20*100/331</f>
        <v>0.90634441087613293</v>
      </c>
      <c r="P20" s="9">
        <f>[1]Table_S3!P20*100/331</f>
        <v>9.3655589123867067</v>
      </c>
    </row>
    <row r="21" spans="1:16" x14ac:dyDescent="0.25">
      <c r="A21" s="10"/>
      <c r="B21" s="5" t="s">
        <v>25</v>
      </c>
      <c r="C21" s="6" t="s">
        <v>18</v>
      </c>
      <c r="D21" s="7">
        <f>[1]Table_S3!D21*100/62</f>
        <v>9.67741935483871</v>
      </c>
      <c r="E21" s="7">
        <f>[1]Table_S3!E21*100/62</f>
        <v>0</v>
      </c>
      <c r="F21" s="7">
        <f>[1]Table_S3!F21*100/62</f>
        <v>1.6129032258064515</v>
      </c>
      <c r="G21" s="7">
        <f>[1]Table_S3!G21*100/62</f>
        <v>1.6129032258064515</v>
      </c>
      <c r="H21" s="7">
        <f>[1]Table_S3!H21*100/62</f>
        <v>0</v>
      </c>
      <c r="I21" s="7">
        <f>[1]Table_S3!I21*100/62</f>
        <v>0</v>
      </c>
      <c r="J21" s="7">
        <f>[1]Table_S3!J21*100/62</f>
        <v>0</v>
      </c>
      <c r="K21" s="7">
        <f>[1]Table_S3!K21*100/62</f>
        <v>12.903225806451612</v>
      </c>
      <c r="L21" s="7">
        <f>[1]Table_S3!L21*100/62</f>
        <v>0</v>
      </c>
      <c r="M21" s="7">
        <f>[1]Table_S3!M21*100/62</f>
        <v>0</v>
      </c>
      <c r="N21" s="7">
        <f>[1]Table_S3!N21*100/62</f>
        <v>3.225806451612903</v>
      </c>
      <c r="O21" s="7">
        <f>[1]Table_S3!O21*100/62</f>
        <v>3.225806451612903</v>
      </c>
      <c r="P21" s="7">
        <f>[1]Table_S3!P21*100/62</f>
        <v>16.129032258064516</v>
      </c>
    </row>
    <row r="22" spans="1:16" x14ac:dyDescent="0.25">
      <c r="A22" s="10"/>
      <c r="B22" s="5"/>
      <c r="C22" s="6" t="s">
        <v>19</v>
      </c>
      <c r="D22" s="7">
        <f>[1]Table_S3!D22*100/72</f>
        <v>4.166666666666667</v>
      </c>
      <c r="E22" s="7">
        <f>[1]Table_S3!E22*100/72</f>
        <v>4.166666666666667</v>
      </c>
      <c r="F22" s="7">
        <f>[1]Table_S3!F22*100/72</f>
        <v>4.166666666666667</v>
      </c>
      <c r="G22" s="7">
        <f>[1]Table_S3!G22*100/72</f>
        <v>1.3888888888888888</v>
      </c>
      <c r="H22" s="7">
        <f>[1]Table_S3!H22*100/72</f>
        <v>4.166666666666667</v>
      </c>
      <c r="I22" s="7">
        <f>[1]Table_S3!I22*100/72</f>
        <v>0</v>
      </c>
      <c r="J22" s="7">
        <f>[1]Table_S3!J22*100/72</f>
        <v>0</v>
      </c>
      <c r="K22" s="7">
        <f>[1]Table_S3!K22*100/72</f>
        <v>18.055555555555557</v>
      </c>
      <c r="L22" s="7">
        <f>[1]Table_S3!L22*100/72</f>
        <v>0</v>
      </c>
      <c r="M22" s="7">
        <f>[1]Table_S3!M22*100/72</f>
        <v>1.3888888888888888</v>
      </c>
      <c r="N22" s="7">
        <f>[1]Table_S3!N22*100/72</f>
        <v>1.3888888888888888</v>
      </c>
      <c r="O22" s="7">
        <f>[1]Table_S3!O22*100/72</f>
        <v>2.7777777777777777</v>
      </c>
      <c r="P22" s="7">
        <f>[1]Table_S3!P22*100/72</f>
        <v>20.833333333333332</v>
      </c>
    </row>
    <row r="23" spans="1:16" x14ac:dyDescent="0.25">
      <c r="A23" s="10"/>
      <c r="B23" s="5"/>
      <c r="C23" s="6" t="s">
        <v>20</v>
      </c>
      <c r="D23" s="7">
        <f>[1]Table_S3!D23*100/74</f>
        <v>4.0540540540540544</v>
      </c>
      <c r="E23" s="7">
        <f>[1]Table_S3!E23*100/74</f>
        <v>1.3513513513513513</v>
      </c>
      <c r="F23" s="7">
        <f>[1]Table_S3!F23*100/74</f>
        <v>4.0540540540540544</v>
      </c>
      <c r="G23" s="7">
        <f>[1]Table_S3!G23*100/74</f>
        <v>0</v>
      </c>
      <c r="H23" s="7">
        <f>[1]Table_S3!H23*100/74</f>
        <v>0</v>
      </c>
      <c r="I23" s="7">
        <f>[1]Table_S3!I23*100/74</f>
        <v>0</v>
      </c>
      <c r="J23" s="7">
        <f>[1]Table_S3!J23*100/74</f>
        <v>0</v>
      </c>
      <c r="K23" s="7">
        <f>[1]Table_S3!K23*100/74</f>
        <v>9.4594594594594597</v>
      </c>
      <c r="L23" s="7">
        <f>[1]Table_S3!L23*100/74</f>
        <v>1.3513513513513513</v>
      </c>
      <c r="M23" s="7">
        <f>[1]Table_S3!M23*100/74</f>
        <v>1.3513513513513513</v>
      </c>
      <c r="N23" s="7">
        <f>[1]Table_S3!N23*100/74</f>
        <v>4.0540540540540544</v>
      </c>
      <c r="O23" s="7">
        <f>[1]Table_S3!O23*100/74</f>
        <v>6.756756756756757</v>
      </c>
      <c r="P23" s="7">
        <f>[1]Table_S3!P23*100/74</f>
        <v>16.216216216216218</v>
      </c>
    </row>
    <row r="24" spans="1:16" x14ac:dyDescent="0.25">
      <c r="A24" s="10"/>
      <c r="B24" s="5"/>
      <c r="C24" s="8" t="s">
        <v>6</v>
      </c>
      <c r="D24" s="9">
        <f>[1]Table_S3!D24*100/208</f>
        <v>5.7692307692307692</v>
      </c>
      <c r="E24" s="9">
        <f>[1]Table_S3!E24*100/208</f>
        <v>1.9230769230769231</v>
      </c>
      <c r="F24" s="9">
        <f>[1]Table_S3!F24*100/208</f>
        <v>3.3653846153846154</v>
      </c>
      <c r="G24" s="9">
        <f>[1]Table_S3!G24*100/208</f>
        <v>0.96153846153846156</v>
      </c>
      <c r="H24" s="9">
        <f>[1]Table_S3!H24*100/208</f>
        <v>1.4423076923076923</v>
      </c>
      <c r="I24" s="9">
        <f>[1]Table_S3!I24*100/208</f>
        <v>0</v>
      </c>
      <c r="J24" s="9">
        <f>[1]Table_S3!J24*100/208</f>
        <v>0</v>
      </c>
      <c r="K24" s="9">
        <f>[1]Table_S3!K24*100/208</f>
        <v>13.461538461538462</v>
      </c>
      <c r="L24" s="9">
        <f>[1]Table_S3!L24*100/208</f>
        <v>0.48076923076923078</v>
      </c>
      <c r="M24" s="9">
        <f>[1]Table_S3!M24*100/208</f>
        <v>0.96153846153846156</v>
      </c>
      <c r="N24" s="9">
        <f>[1]Table_S3!N24*100/208</f>
        <v>2.8846153846153846</v>
      </c>
      <c r="O24" s="9">
        <f>[1]Table_S3!O24*100/208</f>
        <v>4.3269230769230766</v>
      </c>
      <c r="P24" s="9">
        <f>[1]Table_S3!P24*100/208</f>
        <v>17.78846153846154</v>
      </c>
    </row>
    <row r="25" spans="1:16" x14ac:dyDescent="0.25">
      <c r="A25" s="10"/>
      <c r="B25" s="5" t="s">
        <v>26</v>
      </c>
      <c r="C25" s="6" t="s">
        <v>18</v>
      </c>
      <c r="D25" s="7">
        <f>[1]Table_S3!D25*100/31</f>
        <v>0</v>
      </c>
      <c r="E25" s="7">
        <f>[1]Table_S3!E25*100/31</f>
        <v>0</v>
      </c>
      <c r="F25" s="7">
        <f>[1]Table_S3!F25*100/31</f>
        <v>0</v>
      </c>
      <c r="G25" s="7">
        <f>[1]Table_S3!G25*100/31</f>
        <v>0</v>
      </c>
      <c r="H25" s="7">
        <f>[1]Table_S3!H25*100/31</f>
        <v>0</v>
      </c>
      <c r="I25" s="7">
        <f>[1]Table_S3!I25*100/31</f>
        <v>0</v>
      </c>
      <c r="J25" s="7">
        <f>[1]Table_S3!J25*100/31</f>
        <v>3.225806451612903</v>
      </c>
      <c r="K25" s="7">
        <f>[1]Table_S3!K25*100/31</f>
        <v>3.225806451612903</v>
      </c>
      <c r="L25" s="7">
        <f>[1]Table_S3!L25*100/31</f>
        <v>0</v>
      </c>
      <c r="M25" s="7">
        <f>[1]Table_S3!M25*100/31</f>
        <v>0</v>
      </c>
      <c r="N25" s="7">
        <f>[1]Table_S3!N25*100/31</f>
        <v>0</v>
      </c>
      <c r="O25" s="7">
        <f>[1]Table_S3!O25*100/31</f>
        <v>0</v>
      </c>
      <c r="P25" s="7">
        <f>[1]Table_S3!P25*100/31</f>
        <v>3.225806451612903</v>
      </c>
    </row>
    <row r="26" spans="1:16" x14ac:dyDescent="0.25">
      <c r="A26" s="10"/>
      <c r="B26" s="5"/>
      <c r="C26" s="6" t="s">
        <v>19</v>
      </c>
      <c r="D26" s="7">
        <f>[1]Table_S3!D26*100/36</f>
        <v>0</v>
      </c>
      <c r="E26" s="7">
        <f>[1]Table_S3!E26*100/36</f>
        <v>0</v>
      </c>
      <c r="F26" s="7">
        <f>[1]Table_S3!F26*100/36</f>
        <v>0</v>
      </c>
      <c r="G26" s="7">
        <f>[1]Table_S3!G26*100/36</f>
        <v>2.7777777777777777</v>
      </c>
      <c r="H26" s="7">
        <f>[1]Table_S3!H26*100/36</f>
        <v>0</v>
      </c>
      <c r="I26" s="7">
        <f>[1]Table_S3!I26*100/36</f>
        <v>0</v>
      </c>
      <c r="J26" s="7">
        <f>[1]Table_S3!J26*100/36</f>
        <v>2.7777777777777777</v>
      </c>
      <c r="K26" s="7">
        <f>[1]Table_S3!K26*100/36</f>
        <v>5.5555555555555554</v>
      </c>
      <c r="L26" s="7">
        <f>[1]Table_S3!L26*100/36</f>
        <v>0</v>
      </c>
      <c r="M26" s="7">
        <f>[1]Table_S3!M26*100/36</f>
        <v>0</v>
      </c>
      <c r="N26" s="7">
        <f>[1]Table_S3!N26*100/36</f>
        <v>0</v>
      </c>
      <c r="O26" s="7">
        <f>[1]Table_S3!O26*100/36</f>
        <v>0</v>
      </c>
      <c r="P26" s="7">
        <f>[1]Table_S3!P26*100/36</f>
        <v>5.5555555555555554</v>
      </c>
    </row>
    <row r="27" spans="1:16" x14ac:dyDescent="0.25">
      <c r="A27" s="10"/>
      <c r="B27" s="5"/>
      <c r="C27" s="6" t="s">
        <v>20</v>
      </c>
      <c r="D27" s="7">
        <f>[1]Table_S3!D27*100/34</f>
        <v>0</v>
      </c>
      <c r="E27" s="7">
        <f>[1]Table_S3!E27*100/34</f>
        <v>0</v>
      </c>
      <c r="F27" s="7">
        <f>[1]Table_S3!F27*100/34</f>
        <v>0</v>
      </c>
      <c r="G27" s="7">
        <f>[1]Table_S3!G27*100/34</f>
        <v>0</v>
      </c>
      <c r="H27" s="7">
        <f>[1]Table_S3!H27*100/34</f>
        <v>0</v>
      </c>
      <c r="I27" s="7">
        <f>[1]Table_S3!I27*100/34</f>
        <v>0</v>
      </c>
      <c r="J27" s="7">
        <f>[1]Table_S3!J27*100/34</f>
        <v>2.9411764705882355</v>
      </c>
      <c r="K27" s="7">
        <f>[1]Table_S3!K27*100/34</f>
        <v>2.9411764705882355</v>
      </c>
      <c r="L27" s="7">
        <f>[1]Table_S3!L27*100/34</f>
        <v>0</v>
      </c>
      <c r="M27" s="7">
        <f>[1]Table_S3!M27*100/34</f>
        <v>0</v>
      </c>
      <c r="N27" s="7">
        <f>[1]Table_S3!N27*100/34</f>
        <v>0</v>
      </c>
      <c r="O27" s="7">
        <f>[1]Table_S3!O27*100/34</f>
        <v>0</v>
      </c>
      <c r="P27" s="7">
        <f>[1]Table_S3!P27*100/34</f>
        <v>2.9411764705882355</v>
      </c>
    </row>
    <row r="28" spans="1:16" x14ac:dyDescent="0.25">
      <c r="A28" s="10"/>
      <c r="B28" s="5"/>
      <c r="C28" s="8" t="s">
        <v>6</v>
      </c>
      <c r="D28" s="9">
        <f>[1]Table_S3!D28*100/101</f>
        <v>0</v>
      </c>
      <c r="E28" s="9">
        <f>[1]Table_S3!E28*100/101</f>
        <v>0</v>
      </c>
      <c r="F28" s="9">
        <f>[1]Table_S3!F28*100/101</f>
        <v>0</v>
      </c>
      <c r="G28" s="9">
        <f>[1]Table_S3!G28*100/101</f>
        <v>0.99009900990099009</v>
      </c>
      <c r="H28" s="9">
        <f>[1]Table_S3!H28*100/101</f>
        <v>0</v>
      </c>
      <c r="I28" s="9">
        <f>[1]Table_S3!I28*100/101</f>
        <v>0</v>
      </c>
      <c r="J28" s="9">
        <f>[1]Table_S3!J28*100/101</f>
        <v>2.9702970297029703</v>
      </c>
      <c r="K28" s="9">
        <f>[1]Table_S3!K28*100/101</f>
        <v>3.9603960396039604</v>
      </c>
      <c r="L28" s="9">
        <f>[1]Table_S3!L28*100/101</f>
        <v>0</v>
      </c>
      <c r="M28" s="9">
        <f>[1]Table_S3!M28*100/101</f>
        <v>0</v>
      </c>
      <c r="N28" s="9">
        <f>[1]Table_S3!N28*100/101</f>
        <v>0</v>
      </c>
      <c r="O28" s="9">
        <f>[1]Table_S3!O28*100/101</f>
        <v>0</v>
      </c>
      <c r="P28" s="9">
        <f>[1]Table_S3!P28*100/101</f>
        <v>3.9603960396039604</v>
      </c>
    </row>
    <row r="29" spans="1:16" x14ac:dyDescent="0.25">
      <c r="A29" s="10"/>
      <c r="B29" s="5" t="s">
        <v>27</v>
      </c>
      <c r="C29" s="6" t="s">
        <v>18</v>
      </c>
      <c r="D29" s="7">
        <f>[1]Table_S3!D29*100/43</f>
        <v>6.9767441860465116</v>
      </c>
      <c r="E29" s="7">
        <f>[1]Table_S3!E29*100/43</f>
        <v>0</v>
      </c>
      <c r="F29" s="7">
        <f>[1]Table_S3!F29*100/43</f>
        <v>4.6511627906976747</v>
      </c>
      <c r="G29" s="7">
        <f>[1]Table_S3!G29*100/43</f>
        <v>2.3255813953488373</v>
      </c>
      <c r="H29" s="7">
        <f>[1]Table_S3!H29*100/43</f>
        <v>0</v>
      </c>
      <c r="I29" s="7">
        <f>[1]Table_S3!I29*100/43</f>
        <v>0</v>
      </c>
      <c r="J29" s="7">
        <f>[1]Table_S3!J29*100/43</f>
        <v>0</v>
      </c>
      <c r="K29" s="7">
        <f>[1]Table_S3!K29*100/43</f>
        <v>13.953488372093023</v>
      </c>
      <c r="L29" s="7">
        <f>[1]Table_S3!L29*100/43</f>
        <v>2.3255813953488373</v>
      </c>
      <c r="M29" s="7">
        <f>[1]Table_S3!M29*100/43</f>
        <v>0</v>
      </c>
      <c r="N29" s="7">
        <f>[1]Table_S3!N29*100/43</f>
        <v>4.6511627906976747</v>
      </c>
      <c r="O29" s="7">
        <f>[1]Table_S3!O29*100/43</f>
        <v>6.9767441860465116</v>
      </c>
      <c r="P29" s="7">
        <f>[1]Table_S3!P29*100/43</f>
        <v>20.930232558139537</v>
      </c>
    </row>
    <row r="30" spans="1:16" x14ac:dyDescent="0.25">
      <c r="A30" s="10"/>
      <c r="B30" s="5"/>
      <c r="C30" s="6" t="s">
        <v>19</v>
      </c>
      <c r="D30" s="7">
        <f>[1]Table_S3!D30*100/32</f>
        <v>3.125</v>
      </c>
      <c r="E30" s="7">
        <f>[1]Table_S3!E30*100/32</f>
        <v>0</v>
      </c>
      <c r="F30" s="7">
        <f>[1]Table_S3!F30*100/32</f>
        <v>3.125</v>
      </c>
      <c r="G30" s="7">
        <f>[1]Table_S3!G30*100/32</f>
        <v>0</v>
      </c>
      <c r="H30" s="7">
        <f>[1]Table_S3!H30*100/32</f>
        <v>0</v>
      </c>
      <c r="I30" s="7">
        <f>[1]Table_S3!I30*100/32</f>
        <v>0</v>
      </c>
      <c r="J30" s="7">
        <f>[1]Table_S3!J30*100/32</f>
        <v>0</v>
      </c>
      <c r="K30" s="7">
        <f>[1]Table_S3!K30*100/32</f>
        <v>6.25</v>
      </c>
      <c r="L30" s="7">
        <f>[1]Table_S3!L30*100/32</f>
        <v>0</v>
      </c>
      <c r="M30" s="7">
        <f>[1]Table_S3!M30*100/32</f>
        <v>0</v>
      </c>
      <c r="N30" s="7">
        <f>[1]Table_S3!N30*100/32</f>
        <v>0</v>
      </c>
      <c r="O30" s="7">
        <f>[1]Table_S3!O30*100/32</f>
        <v>0</v>
      </c>
      <c r="P30" s="7">
        <f>[1]Table_S3!P30*100/32</f>
        <v>6.25</v>
      </c>
    </row>
    <row r="31" spans="1:16" x14ac:dyDescent="0.25">
      <c r="A31" s="10"/>
      <c r="B31" s="5"/>
      <c r="C31" s="6" t="s">
        <v>20</v>
      </c>
      <c r="D31" s="7">
        <f>[1]Table_S3!D31*100/41</f>
        <v>4.8780487804878048</v>
      </c>
      <c r="E31" s="7">
        <f>[1]Table_S3!E31*100/41</f>
        <v>2.4390243902439024</v>
      </c>
      <c r="F31" s="7">
        <f>[1]Table_S3!F31*100/41</f>
        <v>4.8780487804878048</v>
      </c>
      <c r="G31" s="7">
        <f>[1]Table_S3!G31*100/41</f>
        <v>2.4390243902439024</v>
      </c>
      <c r="H31" s="7">
        <f>[1]Table_S3!H31*100/41</f>
        <v>0</v>
      </c>
      <c r="I31" s="7">
        <f>[1]Table_S3!I31*100/41</f>
        <v>0</v>
      </c>
      <c r="J31" s="7">
        <f>[1]Table_S3!J31*100/41</f>
        <v>0</v>
      </c>
      <c r="K31" s="7">
        <f>[1]Table_S3!K31*100/41</f>
        <v>14.634146341463415</v>
      </c>
      <c r="L31" s="7">
        <f>[1]Table_S3!L31*100/41</f>
        <v>0</v>
      </c>
      <c r="M31" s="7">
        <f>[1]Table_S3!M31*100/41</f>
        <v>0</v>
      </c>
      <c r="N31" s="7">
        <f>[1]Table_S3!N31*100/41</f>
        <v>2.4390243902439024</v>
      </c>
      <c r="O31" s="7">
        <f>[1]Table_S3!O31*100/41</f>
        <v>2.4390243902439024</v>
      </c>
      <c r="P31" s="7">
        <f>[1]Table_S3!P31*100/41</f>
        <v>17.073170731707318</v>
      </c>
    </row>
    <row r="32" spans="1:16" x14ac:dyDescent="0.25">
      <c r="A32" s="10"/>
      <c r="B32" s="5"/>
      <c r="C32" s="8" t="s">
        <v>6</v>
      </c>
      <c r="D32" s="9">
        <f>[1]Table_S3!D32*100/116</f>
        <v>5.1724137931034484</v>
      </c>
      <c r="E32" s="9">
        <f>[1]Table_S3!E32*100/116</f>
        <v>0.86206896551724133</v>
      </c>
      <c r="F32" s="9">
        <f>[1]Table_S3!F32*100/116</f>
        <v>4.3103448275862073</v>
      </c>
      <c r="G32" s="9">
        <f>[1]Table_S3!G32*100/116</f>
        <v>1.7241379310344827</v>
      </c>
      <c r="H32" s="9">
        <f>[1]Table_S3!H32*100/116</f>
        <v>0</v>
      </c>
      <c r="I32" s="9">
        <f>[1]Table_S3!I32*100/116</f>
        <v>0</v>
      </c>
      <c r="J32" s="9">
        <f>[1]Table_S3!J32*100/116</f>
        <v>0</v>
      </c>
      <c r="K32" s="9">
        <f>[1]Table_S3!K32*100/116</f>
        <v>12.068965517241379</v>
      </c>
      <c r="L32" s="9">
        <f>[1]Table_S3!L32*100/116</f>
        <v>0.86206896551724133</v>
      </c>
      <c r="M32" s="9">
        <f>[1]Table_S3!M32*100/116</f>
        <v>0</v>
      </c>
      <c r="N32" s="9">
        <f>[1]Table_S3!N32*100/116</f>
        <v>2.5862068965517242</v>
      </c>
      <c r="O32" s="9">
        <f>[1]Table_S3!O32*100/116</f>
        <v>3.4482758620689653</v>
      </c>
      <c r="P32" s="9">
        <f>[1]Table_S3!P32*100/116</f>
        <v>15.517241379310345</v>
      </c>
    </row>
    <row r="33" spans="1:16" x14ac:dyDescent="0.25">
      <c r="A33" s="10"/>
      <c r="B33" s="5" t="s">
        <v>28</v>
      </c>
      <c r="C33" s="6" t="s">
        <v>18</v>
      </c>
      <c r="D33" s="7">
        <f>[1]Table_S3!D33*100/41</f>
        <v>4.8780487804878048</v>
      </c>
      <c r="E33" s="7">
        <f>[1]Table_S3!E33*100/41</f>
        <v>2.4390243902439024</v>
      </c>
      <c r="F33" s="7">
        <f>[1]Table_S3!F33*100/41</f>
        <v>2.4390243902439024</v>
      </c>
      <c r="G33" s="7">
        <f>[1]Table_S3!G33*100/41</f>
        <v>0</v>
      </c>
      <c r="H33" s="7">
        <f>[1]Table_S3!H33*100/41</f>
        <v>0</v>
      </c>
      <c r="I33" s="7">
        <f>[1]Table_S3!I33*100/41</f>
        <v>0</v>
      </c>
      <c r="J33" s="7">
        <f>[1]Table_S3!J33*100/41</f>
        <v>0</v>
      </c>
      <c r="K33" s="7">
        <f>[1]Table_S3!K33*100/41</f>
        <v>9.7560975609756095</v>
      </c>
      <c r="L33" s="7">
        <f>[1]Table_S3!L33*100/41</f>
        <v>0</v>
      </c>
      <c r="M33" s="7">
        <f>[1]Table_S3!M33*100/41</f>
        <v>0</v>
      </c>
      <c r="N33" s="7">
        <f>[1]Table_S3!N33*100/41</f>
        <v>0</v>
      </c>
      <c r="O33" s="7">
        <f>[1]Table_S3!O33*100/41</f>
        <v>0</v>
      </c>
      <c r="P33" s="7">
        <f>[1]Table_S3!P33*100/41</f>
        <v>9.7560975609756095</v>
      </c>
    </row>
    <row r="34" spans="1:16" x14ac:dyDescent="0.25">
      <c r="A34" s="10"/>
      <c r="B34" s="5"/>
      <c r="C34" s="6" t="s">
        <v>19</v>
      </c>
      <c r="D34" s="7">
        <f>[1]Table_S3!D34*100/31</f>
        <v>9.67741935483871</v>
      </c>
      <c r="E34" s="7">
        <f>[1]Table_S3!E34*100/31</f>
        <v>6.4516129032258061</v>
      </c>
      <c r="F34" s="7">
        <f>[1]Table_S3!F34*100/31</f>
        <v>3.225806451612903</v>
      </c>
      <c r="G34" s="7">
        <f>[1]Table_S3!G34*100/31</f>
        <v>3.225806451612903</v>
      </c>
      <c r="H34" s="7">
        <f>[1]Table_S3!H34*100/31</f>
        <v>3.225806451612903</v>
      </c>
      <c r="I34" s="7">
        <f>[1]Table_S3!I34*100/31</f>
        <v>0</v>
      </c>
      <c r="J34" s="7">
        <f>[1]Table_S3!J34*100/31</f>
        <v>0</v>
      </c>
      <c r="K34" s="7">
        <f>[1]Table_S3!K34*100/31</f>
        <v>25.806451612903224</v>
      </c>
      <c r="L34" s="7">
        <f>[1]Table_S3!L34*100/31</f>
        <v>0</v>
      </c>
      <c r="M34" s="7">
        <f>[1]Table_S3!M34*100/31</f>
        <v>0</v>
      </c>
      <c r="N34" s="7">
        <f>[1]Table_S3!N34*100/31</f>
        <v>3.225806451612903</v>
      </c>
      <c r="O34" s="7">
        <f>[1]Table_S3!O34*100/31</f>
        <v>3.225806451612903</v>
      </c>
      <c r="P34" s="7">
        <f>[1]Table_S3!P34*100/31</f>
        <v>29.032258064516128</v>
      </c>
    </row>
    <row r="35" spans="1:16" x14ac:dyDescent="0.25">
      <c r="A35" s="10"/>
      <c r="B35" s="5"/>
      <c r="C35" s="6" t="s">
        <v>20</v>
      </c>
      <c r="D35" s="7">
        <f>[1]Table_S3!D35*100/36</f>
        <v>2.7777777777777777</v>
      </c>
      <c r="E35" s="7">
        <f>[1]Table_S3!E35*100/36</f>
        <v>0</v>
      </c>
      <c r="F35" s="7">
        <f>[1]Table_S3!F35*100/36</f>
        <v>2.7777777777777777</v>
      </c>
      <c r="G35" s="7">
        <f>[1]Table_S3!G35*100/36</f>
        <v>0</v>
      </c>
      <c r="H35" s="7">
        <f>[1]Table_S3!H35*100/36</f>
        <v>0</v>
      </c>
      <c r="I35" s="7">
        <f>[1]Table_S3!I35*100/36</f>
        <v>0</v>
      </c>
      <c r="J35" s="7">
        <f>[1]Table_S3!J35*100/36</f>
        <v>0</v>
      </c>
      <c r="K35" s="7">
        <f>[1]Table_S3!K35*100/36</f>
        <v>5.5555555555555554</v>
      </c>
      <c r="L35" s="7">
        <f>[1]Table_S3!L35*100/36</f>
        <v>0</v>
      </c>
      <c r="M35" s="7">
        <f>[1]Table_S3!M35*100/36</f>
        <v>0</v>
      </c>
      <c r="N35" s="7">
        <f>[1]Table_S3!N35*100/36</f>
        <v>0</v>
      </c>
      <c r="O35" s="7">
        <f>[1]Table_S3!O35*100/36</f>
        <v>0</v>
      </c>
      <c r="P35" s="7">
        <f>[1]Table_S3!P35*100/36</f>
        <v>5.5555555555555554</v>
      </c>
    </row>
    <row r="36" spans="1:16" x14ac:dyDescent="0.25">
      <c r="A36" s="10"/>
      <c r="B36" s="5"/>
      <c r="C36" s="8" t="s">
        <v>6</v>
      </c>
      <c r="D36" s="9">
        <f>[1]Table_S3!D36*100/108</f>
        <v>5.5555555555555554</v>
      </c>
      <c r="E36" s="9">
        <f>[1]Table_S3!E36*100/108</f>
        <v>2.7777777777777777</v>
      </c>
      <c r="F36" s="9">
        <f>[1]Table_S3!F36*100/108</f>
        <v>2.7777777777777777</v>
      </c>
      <c r="G36" s="9">
        <f>[1]Table_S3!G36*100/108</f>
        <v>0.92592592592592593</v>
      </c>
      <c r="H36" s="9">
        <f>[1]Table_S3!H36*100/108</f>
        <v>0.92592592592592593</v>
      </c>
      <c r="I36" s="9">
        <f>[1]Table_S3!I36*100/108</f>
        <v>0</v>
      </c>
      <c r="J36" s="9">
        <f>[1]Table_S3!J36*100/108</f>
        <v>0</v>
      </c>
      <c r="K36" s="9">
        <f>[1]Table_S3!K36*100/108</f>
        <v>12.962962962962964</v>
      </c>
      <c r="L36" s="9">
        <f>[1]Table_S3!L36*100/108</f>
        <v>0</v>
      </c>
      <c r="M36" s="9">
        <f>[1]Table_S3!M36*100/108</f>
        <v>0</v>
      </c>
      <c r="N36" s="9">
        <f>[1]Table_S3!N36*100/108</f>
        <v>0.92592592592592593</v>
      </c>
      <c r="O36" s="9">
        <f>[1]Table_S3!O36*100/108</f>
        <v>0.92592592592592593</v>
      </c>
      <c r="P36" s="9">
        <f>[1]Table_S3!P36*100/108</f>
        <v>13.888888888888889</v>
      </c>
    </row>
    <row r="37" spans="1:16" x14ac:dyDescent="0.25">
      <c r="A37" s="10" t="s">
        <v>29</v>
      </c>
      <c r="B37" s="10" t="s">
        <v>29</v>
      </c>
      <c r="C37" s="6" t="s">
        <v>18</v>
      </c>
      <c r="D37" s="7">
        <f>[1]Table_S3!D37*100/3</f>
        <v>33.333333333333336</v>
      </c>
      <c r="E37" s="7">
        <f>[1]Table_S3!E37*100/3</f>
        <v>0</v>
      </c>
      <c r="F37" s="7">
        <f>[1]Table_S3!F37*100/3</f>
        <v>0</v>
      </c>
      <c r="G37" s="7">
        <f>[1]Table_S3!G37*100/3</f>
        <v>0</v>
      </c>
      <c r="H37" s="7">
        <f>[1]Table_S3!H37*100/3</f>
        <v>0</v>
      </c>
      <c r="I37" s="7">
        <f>[1]Table_S3!I37*100/3</f>
        <v>0</v>
      </c>
      <c r="J37" s="7">
        <f>[1]Table_S3!J37*100/3</f>
        <v>0</v>
      </c>
      <c r="K37" s="7">
        <f>[1]Table_S3!K37*100/3</f>
        <v>33.333333333333336</v>
      </c>
      <c r="L37" s="7">
        <f>[1]Table_S3!L37*100/3</f>
        <v>0</v>
      </c>
      <c r="M37" s="7">
        <f>[1]Table_S3!M37*100/3</f>
        <v>0</v>
      </c>
      <c r="N37" s="7">
        <f>[1]Table_S3!N37*100/3</f>
        <v>0</v>
      </c>
      <c r="O37" s="7">
        <f>[1]Table_S3!O37*100/3</f>
        <v>0</v>
      </c>
      <c r="P37" s="7">
        <f>[1]Table_S3!P37*100/3</f>
        <v>33.333333333333336</v>
      </c>
    </row>
    <row r="38" spans="1:16" x14ac:dyDescent="0.25">
      <c r="A38" s="10"/>
      <c r="B38" s="10"/>
      <c r="C38" s="6" t="s">
        <v>19</v>
      </c>
      <c r="D38" s="7">
        <v>0</v>
      </c>
      <c r="E38" s="7">
        <v>1</v>
      </c>
      <c r="F38" s="7">
        <v>2</v>
      </c>
      <c r="G38" s="7">
        <v>3</v>
      </c>
      <c r="H38" s="7">
        <v>4</v>
      </c>
      <c r="I38" s="7">
        <v>5</v>
      </c>
      <c r="J38" s="7">
        <v>6</v>
      </c>
      <c r="K38" s="7">
        <v>7</v>
      </c>
      <c r="L38" s="7">
        <v>8</v>
      </c>
      <c r="M38" s="7">
        <v>9</v>
      </c>
      <c r="N38" s="7">
        <v>10</v>
      </c>
      <c r="O38" s="7">
        <v>11</v>
      </c>
      <c r="P38" s="7">
        <v>12</v>
      </c>
    </row>
    <row r="39" spans="1:16" x14ac:dyDescent="0.25">
      <c r="A39" s="10"/>
      <c r="B39" s="10"/>
      <c r="C39" s="6" t="s">
        <v>20</v>
      </c>
      <c r="D39" s="7">
        <f>[1]Table_S3!D39*100/51</f>
        <v>0</v>
      </c>
      <c r="E39" s="7">
        <f>[1]Table_S3!E39*100/51</f>
        <v>1.9607843137254901</v>
      </c>
      <c r="F39" s="7">
        <f>[1]Table_S3!F39*100/51</f>
        <v>0</v>
      </c>
      <c r="G39" s="7">
        <f>[1]Table_S3!G39*100/51</f>
        <v>0</v>
      </c>
      <c r="H39" s="7">
        <f>[1]Table_S3!H39*100/51</f>
        <v>0</v>
      </c>
      <c r="I39" s="7">
        <f>[1]Table_S3!I39*100/51</f>
        <v>0</v>
      </c>
      <c r="J39" s="7">
        <f>[1]Table_S3!J39*100/51</f>
        <v>0</v>
      </c>
      <c r="K39" s="7">
        <f>[1]Table_S3!K39*100/51</f>
        <v>1.9607843137254901</v>
      </c>
      <c r="L39" s="7">
        <f>[1]Table_S3!L39*100/51</f>
        <v>0</v>
      </c>
      <c r="M39" s="7">
        <f>[1]Table_S3!M39*100/51</f>
        <v>0</v>
      </c>
      <c r="N39" s="7">
        <f>[1]Table_S3!N39*100/51</f>
        <v>1.9607843137254901</v>
      </c>
      <c r="O39" s="7">
        <f>[1]Table_S3!O39*100/51</f>
        <v>1.9607843137254901</v>
      </c>
      <c r="P39" s="7">
        <f>[1]Table_S3!P39*100/51</f>
        <v>3.9215686274509802</v>
      </c>
    </row>
    <row r="40" spans="1:16" x14ac:dyDescent="0.25">
      <c r="A40" s="10"/>
      <c r="B40" s="10"/>
      <c r="C40" s="8" t="s">
        <v>6</v>
      </c>
      <c r="D40" s="9">
        <f>[1]Table_S3!D40*100/54</f>
        <v>1.8518518518518519</v>
      </c>
      <c r="E40" s="9">
        <f>[1]Table_S3!E40*100/54</f>
        <v>1.8518518518518519</v>
      </c>
      <c r="F40" s="9">
        <f>[1]Table_S3!F40*100/54</f>
        <v>1.8518518518518519</v>
      </c>
      <c r="G40" s="9">
        <f>[1]Table_S3!G40*100/54</f>
        <v>0</v>
      </c>
      <c r="H40" s="9">
        <f>[1]Table_S3!H40*100/54</f>
        <v>0</v>
      </c>
      <c r="I40" s="9">
        <f>[1]Table_S3!I40*100/54</f>
        <v>0</v>
      </c>
      <c r="J40" s="9">
        <f>[1]Table_S3!J40*100/54</f>
        <v>0</v>
      </c>
      <c r="K40" s="9">
        <f>[1]Table_S3!K40*100/54</f>
        <v>5.5555555555555554</v>
      </c>
      <c r="L40" s="9">
        <f>[1]Table_S3!L40*100/54</f>
        <v>0</v>
      </c>
      <c r="M40" s="9">
        <f>[1]Table_S3!M40*100/54</f>
        <v>0</v>
      </c>
      <c r="N40" s="9">
        <f>[1]Table_S3!N40*100/54</f>
        <v>1.8518518518518519</v>
      </c>
      <c r="O40" s="9">
        <f>[1]Table_S3!O40*100/54</f>
        <v>1.8518518518518519</v>
      </c>
      <c r="P40" s="9">
        <f>[1]Table_S3!P40*100/54</f>
        <v>7.4074074074074074</v>
      </c>
    </row>
    <row r="41" spans="1:16" x14ac:dyDescent="0.25">
      <c r="A41" s="11" t="s">
        <v>6</v>
      </c>
      <c r="B41" s="11"/>
      <c r="C41" s="8" t="s">
        <v>18</v>
      </c>
      <c r="D41" s="9">
        <f>[1]Table_S3!D41*100/473</f>
        <v>4.2283298097251585</v>
      </c>
      <c r="E41" s="9">
        <f>[1]Table_S3!E41*100/473</f>
        <v>1.0570824524312896</v>
      </c>
      <c r="F41" s="9">
        <f>[1]Table_S3!F41*100/473</f>
        <v>2.3255813953488373</v>
      </c>
      <c r="G41" s="9">
        <f>[1]Table_S3!G41*100/473</f>
        <v>1.0570824524312896</v>
      </c>
      <c r="H41" s="9">
        <f>[1]Table_S3!H41*100/473</f>
        <v>0.21141649048625794</v>
      </c>
      <c r="I41" s="9">
        <f>[1]Table_S3!I41*100/473</f>
        <v>0</v>
      </c>
      <c r="J41" s="9">
        <f>[1]Table_S3!J41*100/473</f>
        <v>0.21141649048625794</v>
      </c>
      <c r="K41" s="9">
        <f>[1]Table_S3!K41*100/473</f>
        <v>9.0909090909090917</v>
      </c>
      <c r="L41" s="9">
        <f>[1]Table_S3!L41*100/473</f>
        <v>0.21141649048625794</v>
      </c>
      <c r="M41" s="9">
        <f>[1]Table_S3!M41*100/473</f>
        <v>0.21141649048625794</v>
      </c>
      <c r="N41" s="9">
        <f>[1]Table_S3!N41*100/473</f>
        <v>1.2684989429175475</v>
      </c>
      <c r="O41" s="9">
        <f>[1]Table_S3!O41*100/473</f>
        <v>1.6913319238900635</v>
      </c>
      <c r="P41" s="9">
        <f>[1]Table_S3!P41*100/473</f>
        <v>10.782241014799155</v>
      </c>
    </row>
    <row r="42" spans="1:16" x14ac:dyDescent="0.25">
      <c r="A42" s="11"/>
      <c r="B42" s="11"/>
      <c r="C42" s="8" t="s">
        <v>19</v>
      </c>
      <c r="D42" s="9">
        <f>[1]Table_S3!D42*100/473</f>
        <v>3.1712473572938689</v>
      </c>
      <c r="E42" s="9">
        <f>[1]Table_S3!E42*100/473</f>
        <v>2.1141649048625792</v>
      </c>
      <c r="F42" s="9">
        <f>[1]Table_S3!F42*100/473</f>
        <v>2.3255813953488373</v>
      </c>
      <c r="G42" s="9">
        <f>[1]Table_S3!G42*100/473</f>
        <v>1.2684989429175475</v>
      </c>
      <c r="H42" s="9">
        <f>[1]Table_S3!H42*100/473</f>
        <v>0.84566596194503174</v>
      </c>
      <c r="I42" s="9">
        <f>[1]Table_S3!I42*100/473</f>
        <v>0.42283298097251587</v>
      </c>
      <c r="J42" s="9">
        <f>[1]Table_S3!J42*100/473</f>
        <v>0.42283298097251587</v>
      </c>
      <c r="K42" s="9">
        <f>[1]Table_S3!K42*100/473</f>
        <v>10.570824524312897</v>
      </c>
      <c r="L42" s="9">
        <f>[1]Table_S3!L42*100/473</f>
        <v>0</v>
      </c>
      <c r="M42" s="9">
        <f>[1]Table_S3!M42*100/473</f>
        <v>0.21141649048625794</v>
      </c>
      <c r="N42" s="9">
        <f>[1]Table_S3!N42*100/473</f>
        <v>0.63424947145877375</v>
      </c>
      <c r="O42" s="9">
        <f>[1]Table_S3!O42*100/473</f>
        <v>0.84566596194503174</v>
      </c>
      <c r="P42" s="9">
        <f>[1]Table_S3!P42*100/473</f>
        <v>11.416490486257928</v>
      </c>
    </row>
    <row r="43" spans="1:16" x14ac:dyDescent="0.25">
      <c r="A43" s="11"/>
      <c r="B43" s="11"/>
      <c r="C43" s="8" t="s">
        <v>20</v>
      </c>
      <c r="D43" s="9">
        <f>[1]Table_S3!D43*100/521</f>
        <v>3.2629558541266794</v>
      </c>
      <c r="E43" s="9">
        <f>[1]Table_S3!E43*100/521</f>
        <v>1.5355086372360844</v>
      </c>
      <c r="F43" s="9">
        <f>[1]Table_S3!F43*100/521</f>
        <v>2.1113243761996161</v>
      </c>
      <c r="G43" s="9">
        <f>[1]Table_S3!G43*100/521</f>
        <v>0.57581573896353166</v>
      </c>
      <c r="H43" s="9">
        <f>[1]Table_S3!H43*100/521</f>
        <v>0.38387715930902111</v>
      </c>
      <c r="I43" s="9">
        <f>[1]Table_S3!I43*100/521</f>
        <v>0.19193857965451055</v>
      </c>
      <c r="J43" s="9">
        <f>[1]Table_S3!J43*100/521</f>
        <v>0.19193857965451055</v>
      </c>
      <c r="K43" s="9">
        <f>[1]Table_S3!K43*100/521</f>
        <v>8.2533589251439547</v>
      </c>
      <c r="L43" s="9">
        <f>[1]Table_S3!L43*100/521</f>
        <v>0.19193857965451055</v>
      </c>
      <c r="M43" s="9">
        <f>[1]Table_S3!M43*100/521</f>
        <v>0.38387715930902111</v>
      </c>
      <c r="N43" s="9">
        <f>[1]Table_S3!N43*100/521</f>
        <v>1.3435700575815739</v>
      </c>
      <c r="O43" s="9">
        <f>[1]Table_S3!O43*100/521</f>
        <v>1.9193857965451055</v>
      </c>
      <c r="P43" s="9">
        <f>[1]Table_S3!P43*100/521</f>
        <v>10.17274472168906</v>
      </c>
    </row>
    <row r="44" spans="1:16" x14ac:dyDescent="0.25">
      <c r="A44" s="11"/>
      <c r="B44" s="11"/>
      <c r="C44" s="12" t="s">
        <v>6</v>
      </c>
      <c r="D44" s="9">
        <f>[1]Table_S3!D44*100/1467</f>
        <v>3.5446489434219495</v>
      </c>
      <c r="E44" s="9">
        <f>[1]Table_S3!E44*100/1467</f>
        <v>1.5678254942058623</v>
      </c>
      <c r="F44" s="9">
        <f>[1]Table_S3!F44*100/1467</f>
        <v>2.2494887525562373</v>
      </c>
      <c r="G44" s="9">
        <f>[1]Table_S3!G44*100/1467</f>
        <v>0.95432856169052493</v>
      </c>
      <c r="H44" s="9">
        <f>[1]Table_S3!H44*100/1467</f>
        <v>0.47716428084526247</v>
      </c>
      <c r="I44" s="9">
        <f>[1]Table_S3!I44*100/1467</f>
        <v>0.20449897750511248</v>
      </c>
      <c r="J44" s="9">
        <f>[1]Table_S3!J44*100/1467</f>
        <v>0.27266530334014999</v>
      </c>
      <c r="K44" s="9">
        <f>[1]Table_S3!K44*100/1467</f>
        <v>9.2706203135650984</v>
      </c>
      <c r="L44" s="9">
        <f>[1]Table_S3!L44*100/1467</f>
        <v>0.13633265167007499</v>
      </c>
      <c r="M44" s="9">
        <f>[1]Table_S3!M44*100/1467</f>
        <v>0.27266530334014999</v>
      </c>
      <c r="N44" s="9">
        <f>[1]Table_S3!N44*100/1467</f>
        <v>1.0906612133606</v>
      </c>
      <c r="O44" s="9">
        <f>[1]Table_S3!O44*100/1467</f>
        <v>1.4996591683708249</v>
      </c>
      <c r="P44" s="9">
        <f>[1]Table_S3!P44*100/1467</f>
        <v>10.770279481935924</v>
      </c>
    </row>
    <row r="49" spans="6:6" x14ac:dyDescent="0.25">
      <c r="F49" s="13"/>
    </row>
  </sheetData>
  <autoFilter ref="A4:P44" xr:uid="{D2564815-A1DD-43E5-839C-05032A86AE2C}">
    <sortState xmlns:xlrd2="http://schemas.microsoft.com/office/spreadsheetml/2017/richdata2" ref="A48:P56">
      <sortCondition ref="A4"/>
    </sortState>
  </autoFilter>
  <mergeCells count="22">
    <mergeCell ref="A37:A40"/>
    <mergeCell ref="B37:B40"/>
    <mergeCell ref="A41:B44"/>
    <mergeCell ref="A17:A36"/>
    <mergeCell ref="B17:B20"/>
    <mergeCell ref="B21:B24"/>
    <mergeCell ref="B25:B28"/>
    <mergeCell ref="B29:B32"/>
    <mergeCell ref="B33:B36"/>
    <mergeCell ref="A5:A8"/>
    <mergeCell ref="B5:B8"/>
    <mergeCell ref="A9:A12"/>
    <mergeCell ref="B9:B12"/>
    <mergeCell ref="A13:A16"/>
    <mergeCell ref="B13:B16"/>
    <mergeCell ref="A1:Z1"/>
    <mergeCell ref="A3:A4"/>
    <mergeCell ref="B3:B4"/>
    <mergeCell ref="C3:C4"/>
    <mergeCell ref="D3:K3"/>
    <mergeCell ref="L3:O3"/>
    <mergeCell ref="P3:P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Table_S4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Trzebny</dc:creator>
  <cp:lastModifiedBy>Artur Trzebny</cp:lastModifiedBy>
  <dcterms:created xsi:type="dcterms:W3CDTF">2026-03-10T14:29:15Z</dcterms:created>
  <dcterms:modified xsi:type="dcterms:W3CDTF">2026-03-10T14:29:37Z</dcterms:modified>
</cp:coreProperties>
</file>